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Z:\VŘ\VŘ Libočany\PD\Rozpočet\"/>
    </mc:Choice>
  </mc:AlternateContent>
  <xr:revisionPtr revIDLastSave="0" documentId="13_ncr:1_{ACC8A428-062E-4380-B6B6-580C8851B1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kapitulace stavby" sheetId="1" r:id="rId1"/>
    <sheet name="SO-400 - Veřejné osvětlení" sheetId="2" r:id="rId2"/>
  </sheets>
  <definedNames>
    <definedName name="_xlnm._FilterDatabase" localSheetId="1" hidden="1">'SO-400 - Veřejné osvětlení'!$C$118:$K$183</definedName>
    <definedName name="_xlnm.Print_Titles" localSheetId="0">'Rekapitulace stavby'!$92:$92</definedName>
    <definedName name="_xlnm.Print_Titles" localSheetId="1">'SO-400 - Veřejné osvětlení'!$118:$118</definedName>
    <definedName name="_xlnm.Print_Area" localSheetId="0">'Rekapitulace stavby'!$D$4:$AO$76,'Rekapitulace stavby'!$C$82:$AQ$96</definedName>
    <definedName name="_xlnm.Print_Area" localSheetId="1">'SO-400 - Veřejné osvětlení'!$C$4:$J$76,'SO-400 - Veřejné osvětlení'!$C$82:$J$100,'SO-400 - Veřejné osvětlení'!$C$106:$K$183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/>
  <c r="J35" i="2"/>
  <c r="AX95" i="1" s="1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8" i="2"/>
  <c r="BH178" i="2"/>
  <c r="BG178" i="2"/>
  <c r="BF178" i="2"/>
  <c r="T178" i="2"/>
  <c r="R178" i="2"/>
  <c r="P178" i="2"/>
  <c r="BI177" i="2"/>
  <c r="BH177" i="2"/>
  <c r="BG177" i="2"/>
  <c r="BF177" i="2"/>
  <c r="T177" i="2"/>
  <c r="R177" i="2"/>
  <c r="P177" i="2"/>
  <c r="BI176" i="2"/>
  <c r="BH176" i="2"/>
  <c r="BG176" i="2"/>
  <c r="BF176" i="2"/>
  <c r="T176" i="2"/>
  <c r="R176" i="2"/>
  <c r="P176" i="2"/>
  <c r="BI174" i="2"/>
  <c r="BH174" i="2"/>
  <c r="BG174" i="2"/>
  <c r="BF174" i="2"/>
  <c r="T174" i="2"/>
  <c r="R174" i="2"/>
  <c r="P174" i="2"/>
  <c r="BI173" i="2"/>
  <c r="BH173" i="2"/>
  <c r="BG173" i="2"/>
  <c r="BF173" i="2"/>
  <c r="T173" i="2"/>
  <c r="R173" i="2"/>
  <c r="P173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BI127" i="2"/>
  <c r="BH127" i="2"/>
  <c r="BG127" i="2"/>
  <c r="BF127" i="2"/>
  <c r="T127" i="2"/>
  <c r="R127" i="2"/>
  <c r="P127" i="2"/>
  <c r="BI126" i="2"/>
  <c r="BH126" i="2"/>
  <c r="BG126" i="2"/>
  <c r="BF126" i="2"/>
  <c r="T126" i="2"/>
  <c r="R126" i="2"/>
  <c r="P126" i="2"/>
  <c r="BI125" i="2"/>
  <c r="BH125" i="2"/>
  <c r="BG125" i="2"/>
  <c r="BF125" i="2"/>
  <c r="T125" i="2"/>
  <c r="R125" i="2"/>
  <c r="P125" i="2"/>
  <c r="BI124" i="2"/>
  <c r="BH124" i="2"/>
  <c r="BG124" i="2"/>
  <c r="BF124" i="2"/>
  <c r="T124" i="2"/>
  <c r="R124" i="2"/>
  <c r="P124" i="2"/>
  <c r="BI123" i="2"/>
  <c r="BH123" i="2"/>
  <c r="BG123" i="2"/>
  <c r="BF123" i="2"/>
  <c r="T123" i="2"/>
  <c r="R123" i="2"/>
  <c r="P123" i="2"/>
  <c r="BI122" i="2"/>
  <c r="BH122" i="2"/>
  <c r="BG122" i="2"/>
  <c r="BF122" i="2"/>
  <c r="T122" i="2"/>
  <c r="R122" i="2"/>
  <c r="P122" i="2"/>
  <c r="BI121" i="2"/>
  <c r="BH121" i="2"/>
  <c r="BG121" i="2"/>
  <c r="BF121" i="2"/>
  <c r="T121" i="2"/>
  <c r="R121" i="2"/>
  <c r="P121" i="2"/>
  <c r="J116" i="2"/>
  <c r="J115" i="2"/>
  <c r="F115" i="2"/>
  <c r="F113" i="2"/>
  <c r="E111" i="2"/>
  <c r="J92" i="2"/>
  <c r="J91" i="2"/>
  <c r="F91" i="2"/>
  <c r="F89" i="2"/>
  <c r="E87" i="2"/>
  <c r="J18" i="2"/>
  <c r="E18" i="2"/>
  <c r="F116" i="2" s="1"/>
  <c r="J17" i="2"/>
  <c r="J12" i="2"/>
  <c r="J89" i="2" s="1"/>
  <c r="E7" i="2"/>
  <c r="E109" i="2" s="1"/>
  <c r="L90" i="1"/>
  <c r="AM90" i="1"/>
  <c r="AM89" i="1"/>
  <c r="L89" i="1"/>
  <c r="AM87" i="1"/>
  <c r="L87" i="1"/>
  <c r="L85" i="1"/>
  <c r="L84" i="1"/>
  <c r="BK174" i="2"/>
  <c r="BK173" i="2"/>
  <c r="BK172" i="2"/>
  <c r="J171" i="2"/>
  <c r="BK170" i="2"/>
  <c r="BK168" i="2"/>
  <c r="BK166" i="2"/>
  <c r="BK165" i="2"/>
  <c r="BK162" i="2"/>
  <c r="BK161" i="2"/>
  <c r="J160" i="2"/>
  <c r="BK157" i="2"/>
  <c r="J145" i="2"/>
  <c r="BK142" i="2"/>
  <c r="J141" i="2"/>
  <c r="J138" i="2"/>
  <c r="J130" i="2"/>
  <c r="BK129" i="2"/>
  <c r="J128" i="2"/>
  <c r="J127" i="2"/>
  <c r="BK125" i="2"/>
  <c r="J123" i="2"/>
  <c r="J173" i="2"/>
  <c r="J168" i="2"/>
  <c r="BK167" i="2"/>
  <c r="J165" i="2"/>
  <c r="J162" i="2"/>
  <c r="BK160" i="2"/>
  <c r="BK159" i="2"/>
  <c r="J158" i="2"/>
  <c r="J157" i="2"/>
  <c r="BK154" i="2"/>
  <c r="J153" i="2"/>
  <c r="J151" i="2"/>
  <c r="BK148" i="2"/>
  <c r="BK146" i="2"/>
  <c r="BK145" i="2"/>
  <c r="BK141" i="2"/>
  <c r="BK140" i="2"/>
  <c r="J139" i="2"/>
  <c r="BK137" i="2"/>
  <c r="J121" i="2"/>
  <c r="AS94" i="1"/>
  <c r="BK177" i="2"/>
  <c r="BK171" i="2"/>
  <c r="BK169" i="2"/>
  <c r="J166" i="2"/>
  <c r="BK164" i="2"/>
  <c r="J163" i="2"/>
  <c r="BK158" i="2"/>
  <c r="J156" i="2"/>
  <c r="BK155" i="2"/>
  <c r="J154" i="2"/>
  <c r="BK151" i="2"/>
  <c r="BK147" i="2"/>
  <c r="BK139" i="2"/>
  <c r="BK138" i="2"/>
  <c r="J137" i="2"/>
  <c r="J136" i="2"/>
  <c r="J132" i="2"/>
  <c r="J131" i="2"/>
  <c r="BK128" i="2"/>
  <c r="BK124" i="2"/>
  <c r="BK123" i="2"/>
  <c r="BK122" i="2"/>
  <c r="BK121" i="2"/>
  <c r="J183" i="2"/>
  <c r="J177" i="2"/>
  <c r="J174" i="2"/>
  <c r="J170" i="2"/>
  <c r="J169" i="2"/>
  <c r="J164" i="2"/>
  <c r="BK163" i="2"/>
  <c r="J155" i="2"/>
  <c r="J150" i="2"/>
  <c r="J149" i="2"/>
  <c r="J148" i="2"/>
  <c r="BK144" i="2"/>
  <c r="BK143" i="2"/>
  <c r="J140" i="2"/>
  <c r="J135" i="2"/>
  <c r="BK134" i="2"/>
  <c r="J133" i="2"/>
  <c r="BK132" i="2"/>
  <c r="BK127" i="2"/>
  <c r="BK126" i="2"/>
  <c r="J125" i="2"/>
  <c r="J122" i="2"/>
  <c r="BK183" i="2"/>
  <c r="J172" i="2"/>
  <c r="J167" i="2"/>
  <c r="J161" i="2"/>
  <c r="J159" i="2"/>
  <c r="BK156" i="2"/>
  <c r="BK153" i="2"/>
  <c r="BK150" i="2"/>
  <c r="BK149" i="2"/>
  <c r="J147" i="2"/>
  <c r="J146" i="2"/>
  <c r="J144" i="2"/>
  <c r="J143" i="2"/>
  <c r="J142" i="2"/>
  <c r="BK136" i="2"/>
  <c r="BK135" i="2"/>
  <c r="J134" i="2"/>
  <c r="BK133" i="2"/>
  <c r="BK131" i="2"/>
  <c r="BK130" i="2"/>
  <c r="J129" i="2"/>
  <c r="J126" i="2"/>
  <c r="J124" i="2"/>
  <c r="BK152" i="2" l="1"/>
  <c r="J152" i="2" s="1"/>
  <c r="P120" i="2"/>
  <c r="P152" i="2"/>
  <c r="R120" i="2"/>
  <c r="R152" i="2"/>
  <c r="BK120" i="2"/>
  <c r="T120" i="2"/>
  <c r="T152" i="2"/>
  <c r="P175" i="2"/>
  <c r="R175" i="2"/>
  <c r="T175" i="2"/>
  <c r="T119" i="2"/>
  <c r="E85" i="2"/>
  <c r="F92" i="2"/>
  <c r="J113" i="2"/>
  <c r="BE122" i="2"/>
  <c r="BE123" i="2"/>
  <c r="BE124" i="2"/>
  <c r="BE125" i="2"/>
  <c r="BE127" i="2"/>
  <c r="BE134" i="2"/>
  <c r="BE135" i="2"/>
  <c r="BE139" i="2"/>
  <c r="BE151" i="2"/>
  <c r="BE158" i="2"/>
  <c r="BE174" i="2"/>
  <c r="BE121" i="2"/>
  <c r="BE128" i="2"/>
  <c r="BE130" i="2"/>
  <c r="BE133" i="2"/>
  <c r="BE136" i="2"/>
  <c r="BE147" i="2"/>
  <c r="BE154" i="2"/>
  <c r="BE160" i="2"/>
  <c r="BE167" i="2"/>
  <c r="BE168" i="2"/>
  <c r="BE126" i="2"/>
  <c r="BE129" i="2"/>
  <c r="BE141" i="2"/>
  <c r="BE143" i="2"/>
  <c r="BE145" i="2"/>
  <c r="BE153" i="2"/>
  <c r="BE157" i="2"/>
  <c r="BE162" i="2"/>
  <c r="BE165" i="2"/>
  <c r="BE138" i="2"/>
  <c r="BE142" i="2"/>
  <c r="BE150" i="2"/>
  <c r="BE155" i="2"/>
  <c r="BE161" i="2"/>
  <c r="BE163" i="2"/>
  <c r="BE164" i="2"/>
  <c r="BE166" i="2"/>
  <c r="BE169" i="2"/>
  <c r="BE170" i="2"/>
  <c r="BE172" i="2"/>
  <c r="BE173" i="2"/>
  <c r="BE177" i="2"/>
  <c r="BE131" i="2"/>
  <c r="BE132" i="2"/>
  <c r="BE137" i="2"/>
  <c r="BE140" i="2"/>
  <c r="BE144" i="2"/>
  <c r="BE146" i="2"/>
  <c r="BE148" i="2"/>
  <c r="BE149" i="2"/>
  <c r="BE156" i="2"/>
  <c r="BE159" i="2"/>
  <c r="BE171" i="2"/>
  <c r="BE183" i="2"/>
  <c r="F34" i="2"/>
  <c r="BA95" i="1" s="1"/>
  <c r="BA94" i="1" s="1"/>
  <c r="AW94" i="1" s="1"/>
  <c r="AK30" i="1" s="1"/>
  <c r="F35" i="2"/>
  <c r="BB95" i="1" s="1"/>
  <c r="BB94" i="1" s="1"/>
  <c r="W31" i="1" s="1"/>
  <c r="F36" i="2"/>
  <c r="BC95" i="1" s="1"/>
  <c r="BC94" i="1" s="1"/>
  <c r="AY94" i="1" s="1"/>
  <c r="J34" i="2"/>
  <c r="AW95" i="1" s="1"/>
  <c r="F37" i="2"/>
  <c r="BD95" i="1" s="1"/>
  <c r="BD94" i="1" s="1"/>
  <c r="W33" i="1" s="1"/>
  <c r="J98" i="2" l="1"/>
  <c r="I176" i="2"/>
  <c r="R119" i="2"/>
  <c r="P119" i="2"/>
  <c r="AU95" i="1" s="1"/>
  <c r="AU94" i="1" s="1"/>
  <c r="J120" i="2"/>
  <c r="W30" i="1"/>
  <c r="W32" i="1"/>
  <c r="AX94" i="1"/>
  <c r="I179" i="2" l="1"/>
  <c r="J176" i="2"/>
  <c r="BE176" i="2" s="1"/>
  <c r="BK176" i="2"/>
  <c r="J97" i="2"/>
  <c r="I178" i="2"/>
  <c r="I182" i="2" l="1"/>
  <c r="BK179" i="2"/>
  <c r="J179" i="2"/>
  <c r="BE179" i="2" s="1"/>
  <c r="I180" i="2"/>
  <c r="I181" i="2"/>
  <c r="BK178" i="2"/>
  <c r="J178" i="2"/>
  <c r="BE178" i="2" s="1"/>
  <c r="J182" i="2" l="1"/>
  <c r="BE182" i="2" s="1"/>
  <c r="BK182" i="2"/>
  <c r="BK181" i="2"/>
  <c r="J181" i="2"/>
  <c r="BE181" i="2" s="1"/>
  <c r="BK180" i="2"/>
  <c r="J180" i="2"/>
  <c r="BE180" i="2" s="1"/>
  <c r="BK175" i="2" l="1"/>
  <c r="BK119" i="2" s="1"/>
  <c r="J119" i="2" s="1"/>
  <c r="F33" i="2"/>
  <c r="AZ95" i="1" s="1"/>
  <c r="AZ94" i="1" s="1"/>
  <c r="AV94" i="1" s="1"/>
  <c r="J33" i="2"/>
  <c r="AV95" i="1" s="1"/>
  <c r="AT95" i="1" s="1"/>
  <c r="J175" i="2" l="1"/>
  <c r="J99" i="2" s="1"/>
  <c r="W29" i="1"/>
  <c r="J30" i="2"/>
  <c r="J96" i="2"/>
  <c r="AK29" i="1"/>
  <c r="AT94" i="1"/>
  <c r="AG95" i="1" l="1"/>
  <c r="J39" i="2"/>
  <c r="AG94" i="1" l="1"/>
  <c r="AN95" i="1"/>
  <c r="AK26" i="1" l="1"/>
  <c r="AK35" i="1" s="1"/>
  <c r="AN94" i="1"/>
</calcChain>
</file>

<file path=xl/sharedStrings.xml><?xml version="1.0" encoding="utf-8"?>
<sst xmlns="http://schemas.openxmlformats.org/spreadsheetml/2006/main" count="1185" uniqueCount="354">
  <si>
    <t>Export Komplet</t>
  </si>
  <si>
    <t/>
  </si>
  <si>
    <t>2.0</t>
  </si>
  <si>
    <t>ZAMOK</t>
  </si>
  <si>
    <t>False</t>
  </si>
  <si>
    <t>{cf5f524f-11d8-4eb1-8b4e-518797d91503}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</si>
  <si>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</si>
  <si>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</si>
  <si>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</si>
  <si>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</si>
  <si>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</si>
  <si>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</si>
  <si>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</si>
  <si>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</si>
  <si>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112019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</si>
  <si>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</si>
  <si>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</si>
  <si>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ulice 23c v Libočanech</t>
  </si>
  <si>
    <t>KSO:</t>
  </si>
  <si>
    <t>CC-CZ:</t>
  </si>
  <si>
    <t>Místo:</t>
  </si>
  <si>
    <t xml:space="preserve"> </t>
  </si>
  <si>
    <t>Datum:</t>
  </si>
  <si>
    <t>5. 3. 2020</t>
  </si>
  <si>
    <t>Zadavatel:</t>
  </si>
  <si>
    <t>IČ:</t>
  </si>
  <si>
    <t>47786663</t>
  </si>
  <si>
    <t>Obec Libočany</t>
  </si>
  <si>
    <t>DIČ:</t>
  </si>
  <si>
    <t>Uchazeč:</t>
  </si>
  <si>
    <t>Vyplň údaj</t>
  </si>
  <si>
    <t>Projektant:</t>
  </si>
  <si>
    <t>63756943</t>
  </si>
  <si>
    <t>Tomáš Behina</t>
  </si>
  <si>
    <t>CZ7409282793</t>
  </si>
  <si>
    <t>True</t>
  </si>
  <si>
    <t>Zpracovatel:</t>
  </si>
  <si>
    <t>Poznámka:</t>
  </si>
  <si>
    <t>Je-li v technických specifikacích uveden odkaz na konkrétní výrobek, materiál, technologii příp. na obchodní firmu, tak se má za to, že se jedná o vymezení minimálních požadovaných standardů výrobku, technologie či materiálu. V tomto případě je účastník ZŘ oprávněn v nabídce uvést i jiné, kvalitativně a technicky obdobné řešení, které splňuje minimálně požadované standardy a odpovídá uvedeným parametrům.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</si>
  <si>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</si>
  <si>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</si>
  <si>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</si>
  <si>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</si>
  <si>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</si>
  <si>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</si>
  <si>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</si>
  <si>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</si>
  <si>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</si>
  <si>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</si>
  <si>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</si>
  <si>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</si>
  <si>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</si>
  <si>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</si>
  <si>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</si>
  <si>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</si>
  <si>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</si>
  <si>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</si>
  <si>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</si>
  <si>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</si>
  <si>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</si>
  <si>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</si>
  <si>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</si>
  <si>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</si>
  <si>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</si>
  <si>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</si>
  <si>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</si>
  <si>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</si>
  <si>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</si>
  <si>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</si>
  <si>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</si>
  <si>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</si>
  <si>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</si>
  <si>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</si>
  <si>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</si>
  <si>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</si>
  <si>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</si>
  <si>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</si>
  <si>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</si>
  <si>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</si>
  <si>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</si>
  <si>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</si>
  <si>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</si>
  <si>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</si>
  <si>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</si>
  <si>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SO-400</t>
  </si>
  <si>
    <t>Veřejné osvětlení</t>
  </si>
  <si>
    <t>STA</t>
  </si>
  <si>
    <t>1</t>
  </si>
  <si>
    <t>{4e20b4e8-37cb-48aa-8abd-68eb098d44d0}</t>
  </si>
  <si>
    <t>2</t>
  </si>
  <si>
    <t>KRYCÍ LIST SOUPISU PRACÍ</t>
  </si>
  <si>
    <t>Objekt:</t>
  </si>
  <si>
    <t>SO-400 - Veřejné osvětlení</t>
  </si>
  <si>
    <t>REKAPITULACE ČLENĚNÍ SOUPISU PRACÍ</t>
  </si>
  <si>
    <t>Kód dílu - Popis</t>
  </si>
  <si>
    <t>Cena celkem [CZK]</t>
  </si>
  <si>
    <t>Náklady ze soupisu prací</t>
  </si>
  <si>
    <t>-1</t>
  </si>
  <si>
    <t>21-M - Elektromontáže</t>
  </si>
  <si>
    <t>46-M - Stavební a zemní práce při extr.mont.pracích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</si>
  <si>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</si>
  <si>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</si>
  <si>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</si>
  <si>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</si>
  <si>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</si>
  <si>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</si>
  <si>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</si>
  <si>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</si>
  <si>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</si>
  <si>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</si>
  <si>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</si>
  <si>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</si>
  <si>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</si>
  <si>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</si>
  <si>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21-M</t>
  </si>
  <si>
    <t>Elektromontáže</t>
  </si>
  <si>
    <t>3</t>
  </si>
  <si>
    <t>ROZPOCET</t>
  </si>
  <si>
    <t>K</t>
  </si>
  <si>
    <t>210100099-D</t>
  </si>
  <si>
    <t>Demontáž - Ukončení vodičů na svorkovnici s otevřením a uzavřením krytu včetně zapojení průřezu žíly do 10 mm2</t>
  </si>
  <si>
    <t>kus</t>
  </si>
  <si>
    <t>CS ÚRS 2020 01</t>
  </si>
  <si>
    <t>4</t>
  </si>
  <si>
    <t>210100096-D</t>
  </si>
  <si>
    <t>Demontáž - Ukončení vodičů na svorkovnici s otevřením a uzavřením krytu včetně zapojení průřezu žíly do 2,5mm2</t>
  </si>
  <si>
    <t>210204201-D</t>
  </si>
  <si>
    <t>Demontáž elektrovýzbroje stožárů osvětlení 1 okruh</t>
  </si>
  <si>
    <t>6</t>
  </si>
  <si>
    <t>210202016-D</t>
  </si>
  <si>
    <t>Demontáž svítidlo výbojkové průmyslové nebo venkovní na sloupek parkový</t>
  </si>
  <si>
    <t>8</t>
  </si>
  <si>
    <t>5</t>
  </si>
  <si>
    <t>210204011-D</t>
  </si>
  <si>
    <t>Demontáž stožárů osvětlení ocelových samostatně stojících délky do 12 m</t>
  </si>
  <si>
    <t>10</t>
  </si>
  <si>
    <t>210812033</t>
  </si>
  <si>
    <t>Montáž kabel Cu plný kulatý do 1 kV 4x6 až 10 mm2 uložený volně nebo v liště (CYKY)</t>
  </si>
  <si>
    <t>m</t>
  </si>
  <si>
    <t>34</t>
  </si>
  <si>
    <t>7</t>
  </si>
  <si>
    <t>M</t>
  </si>
  <si>
    <t>34111076</t>
  </si>
  <si>
    <t>kabel silový s Cu jádrem 1kV 4x10mm2</t>
  </si>
  <si>
    <t>1691573142</t>
  </si>
  <si>
    <t>210100251</t>
  </si>
  <si>
    <t>Ukončení kabelů smršťovací záklopkou nebo páskou se zapojením bez letování žíly do 4x10 mm2</t>
  </si>
  <si>
    <t>38</t>
  </si>
  <si>
    <t>9</t>
  </si>
  <si>
    <t>KSCZ4X 6-25</t>
  </si>
  <si>
    <t>Koncovka KSCZ4X 6-25</t>
  </si>
  <si>
    <t>ks</t>
  </si>
  <si>
    <t>-1354129694</t>
  </si>
  <si>
    <t>210220020</t>
  </si>
  <si>
    <t>Montáž uzemňovacího vedení vodičů FeZn pomocí svorek v zemi páskou do 120 mm2 ve městské zástavbě</t>
  </si>
  <si>
    <t>46</t>
  </si>
  <si>
    <t>11</t>
  </si>
  <si>
    <t>35442062</t>
  </si>
  <si>
    <t>pás zemnící 30x4mm FeZn</t>
  </si>
  <si>
    <t>kg</t>
  </si>
  <si>
    <t>1386600864</t>
  </si>
  <si>
    <t>12</t>
  </si>
  <si>
    <t>210220302</t>
  </si>
  <si>
    <t>Montáž svorek hromosvodných se 3 a více šrouby</t>
  </si>
  <si>
    <t>50</t>
  </si>
  <si>
    <t>13</t>
  </si>
  <si>
    <t>35441986</t>
  </si>
  <si>
    <t>svorka odbočovací a spojovací pro pásek 30x4 mm, FeZn</t>
  </si>
  <si>
    <t>1788466949</t>
  </si>
  <si>
    <t>14</t>
  </si>
  <si>
    <t>210204011</t>
  </si>
  <si>
    <t>Montáž stožárů osvětlení ocelových samostatně stojících délky do 12 m</t>
  </si>
  <si>
    <t>64</t>
  </si>
  <si>
    <t>31674067</t>
  </si>
  <si>
    <t>stožár osvětlovací sadový Pz 133/89/60 v 6,0m</t>
  </si>
  <si>
    <t>431657723</t>
  </si>
  <si>
    <t>16</t>
  </si>
  <si>
    <t>31674065</t>
  </si>
  <si>
    <t>stožár osvětlovací sadový Pz 133/89/60 v 5,0m</t>
  </si>
  <si>
    <t>384086312</t>
  </si>
  <si>
    <t>17</t>
  </si>
  <si>
    <t>210204103</t>
  </si>
  <si>
    <t>Montáž výložníků osvětlení jednoramenných sloupových hmotnosti do 35 kg</t>
  </si>
  <si>
    <t>70</t>
  </si>
  <si>
    <t>18</t>
  </si>
  <si>
    <t>872790062134100</t>
  </si>
  <si>
    <t>Výložník ZRP220 AD60/60 A5</t>
  </si>
  <si>
    <t>1190659994</t>
  </si>
  <si>
    <t>19</t>
  </si>
  <si>
    <t>31674000</t>
  </si>
  <si>
    <t>Výložník rovný jednoduchý k osvětlovacím stožárům uličním vyložení 500mm</t>
  </si>
  <si>
    <t>359856223</t>
  </si>
  <si>
    <t>20</t>
  </si>
  <si>
    <t>210202013</t>
  </si>
  <si>
    <t>Montáž svítidlo výbojkové průmyslové nebo venkovní na výložník</t>
  </si>
  <si>
    <t>76</t>
  </si>
  <si>
    <t>871869699816800</t>
  </si>
  <si>
    <t>Svítidlo Philips BRP 101 LED 37/ 740</t>
  </si>
  <si>
    <t>-859412090</t>
  </si>
  <si>
    <t>22</t>
  </si>
  <si>
    <t>RPS</t>
  </si>
  <si>
    <t>Recyklační poplatek</t>
  </si>
  <si>
    <t>1556957874</t>
  </si>
  <si>
    <t>23</t>
  </si>
  <si>
    <t>210204201</t>
  </si>
  <si>
    <t>Montáž elektrovýzbroje stožárů osvětlení 1 okruh</t>
  </si>
  <si>
    <t>82</t>
  </si>
  <si>
    <t>24</t>
  </si>
  <si>
    <t>Pol39</t>
  </si>
  <si>
    <t>Stožárová svorkovnice</t>
  </si>
  <si>
    <t>2090680243</t>
  </si>
  <si>
    <t>25</t>
  </si>
  <si>
    <t>210812011</t>
  </si>
  <si>
    <t>Montáž kabel Cu plný kulatý do 1 kV 3x1,5 až 6 mm2 uložený volně nebo v liště (CYKY)</t>
  </si>
  <si>
    <t>86</t>
  </si>
  <si>
    <t>26</t>
  </si>
  <si>
    <t>34111030</t>
  </si>
  <si>
    <t>kabel silový s Cu jádrem 1kV 3x1,5mm2</t>
  </si>
  <si>
    <t>-1967308100</t>
  </si>
  <si>
    <t>27</t>
  </si>
  <si>
    <t>210100099</t>
  </si>
  <si>
    <t>Ukončení vodičů na svorkovnici s otevřením a uzavřením krytu včetně zapojení průřezu žíly do 10 mm2</t>
  </si>
  <si>
    <t>90</t>
  </si>
  <si>
    <t>28</t>
  </si>
  <si>
    <t>210100096</t>
  </si>
  <si>
    <t>Ukončení vodičů na svorkovnici s otevřením a uzavřením krytu včetně zapojení průřezu žíly do 2,5mm2</t>
  </si>
  <si>
    <t>92</t>
  </si>
  <si>
    <t>29</t>
  </si>
  <si>
    <t>Pol31</t>
  </si>
  <si>
    <t>Úprava napájecího bodu</t>
  </si>
  <si>
    <t>kpl</t>
  </si>
  <si>
    <t>62</t>
  </si>
  <si>
    <t>30</t>
  </si>
  <si>
    <t>011464000</t>
  </si>
  <si>
    <t>Měření (monitoring) úrovně osvětlení</t>
  </si>
  <si>
    <t>94</t>
  </si>
  <si>
    <t>31</t>
  </si>
  <si>
    <t>210280002</t>
  </si>
  <si>
    <t>Zkoušky a prohlídky el rozvodů a zařízení celková prohlídka pro objem mtž prací do 500 000 Kč</t>
  </si>
  <si>
    <t>96</t>
  </si>
  <si>
    <t>46-M</t>
  </si>
  <si>
    <t>Stavební a zemní práce při extr.mont.pracích</t>
  </si>
  <si>
    <t>32</t>
  </si>
  <si>
    <t>460010024</t>
  </si>
  <si>
    <t>Vytyčení trasy vedení kabelového podzemního v zastavěném prostoru</t>
  </si>
  <si>
    <t>km</t>
  </si>
  <si>
    <t>33</t>
  </si>
  <si>
    <t>460080112</t>
  </si>
  <si>
    <t>Bourání základu betonového se záhozem jámy sypaninou</t>
  </si>
  <si>
    <t>m3</t>
  </si>
  <si>
    <t>460150153</t>
  </si>
  <si>
    <t>Hloubení kabelových zapažených i nezapažených rýh ručně š 35 cm, hl 70 cm, v hornině tř 3</t>
  </si>
  <si>
    <t>35</t>
  </si>
  <si>
    <t>460560153</t>
  </si>
  <si>
    <t>Zásyp rýh ručně šířky 35 cm, hloubky 70 cm, z horniny třídy 3</t>
  </si>
  <si>
    <t>-930591922</t>
  </si>
  <si>
    <t>36</t>
  </si>
  <si>
    <t>460150183</t>
  </si>
  <si>
    <t>Hloubení kabelových zapažených i nezapažených rýh ručně š 35 cm, hl 100 cm, v hornině tř 3</t>
  </si>
  <si>
    <t>37</t>
  </si>
  <si>
    <t>460560183</t>
  </si>
  <si>
    <t>Zásyp rýh ručně šířky 35 cm, hloubky 100 cm, z horniny třídy 3</t>
  </si>
  <si>
    <t>1689373383</t>
  </si>
  <si>
    <t>460400021</t>
  </si>
  <si>
    <t>Pažení příložné plné výkopů rýh kabelových hloubky do 2 m</t>
  </si>
  <si>
    <t>m2</t>
  </si>
  <si>
    <t>39</t>
  </si>
  <si>
    <t>460400121</t>
  </si>
  <si>
    <t>Odstranění pažení příložného plného výkopů rýh kabelových hloubky do 2 m</t>
  </si>
  <si>
    <t>40</t>
  </si>
  <si>
    <t>460050003</t>
  </si>
  <si>
    <t>Hloubení nezapažených jam pro stožáry jednoduché délky do 8 m na rovině ručně v hornině tř 3</t>
  </si>
  <si>
    <t>41</t>
  </si>
  <si>
    <t>460421101</t>
  </si>
  <si>
    <t>Lože kabelů z písku nebo štěrkopísku tl 10 cm nad kabel, bez zakrytí, šířky lože do 65 cm</t>
  </si>
  <si>
    <t>42</t>
  </si>
  <si>
    <t>460490013</t>
  </si>
  <si>
    <t>Krytí kabelů výstražnou fólií šířky 34 cm</t>
  </si>
  <si>
    <t>1083464843</t>
  </si>
  <si>
    <t>43</t>
  </si>
  <si>
    <t>KD00000050</t>
  </si>
  <si>
    <t>Plát KD 300 (DEKAB 300/2)</t>
  </si>
  <si>
    <t>2009519679</t>
  </si>
  <si>
    <t>44</t>
  </si>
  <si>
    <t>460520173</t>
  </si>
  <si>
    <t>Montáž trubek ochranných plastových ohebných do 90 mm uložených do rýhy</t>
  </si>
  <si>
    <t>45</t>
  </si>
  <si>
    <t>34571352</t>
  </si>
  <si>
    <t>trubka elektroinstalační ohebná dvouplášťová korugovaná (chránička) D 52/63mm, HDPE+LDPE</t>
  </si>
  <si>
    <t>2105429419</t>
  </si>
  <si>
    <t>460520172</t>
  </si>
  <si>
    <t>Montáž trubek ochranných plastových ohebných do 50 mm uložených do rýhy</t>
  </si>
  <si>
    <t>47</t>
  </si>
  <si>
    <t>34571351</t>
  </si>
  <si>
    <t>trubka elektroinstalační ohebná dvouplášťová korugovaná (chránička) D 41/50mm, HDPE+LDPE</t>
  </si>
  <si>
    <t>-445212656</t>
  </si>
  <si>
    <t>48</t>
  </si>
  <si>
    <t>4605201R</t>
  </si>
  <si>
    <t>Natření spojů</t>
  </si>
  <si>
    <t>-433990700</t>
  </si>
  <si>
    <t>49</t>
  </si>
  <si>
    <t>11010BI</t>
  </si>
  <si>
    <t>Hmota DenBit 11010BI asfaltová</t>
  </si>
  <si>
    <t>1587356273</t>
  </si>
  <si>
    <t>460510024</t>
  </si>
  <si>
    <t>Kabelové prostupy z trub betonových do rýhy s obetonováním, průměru do 15 cm</t>
  </si>
  <si>
    <t>54</t>
  </si>
  <si>
    <t>51</t>
  </si>
  <si>
    <t>871361101</t>
  </si>
  <si>
    <t>Montáž potrubí z PVC SDR 11 těsněných gumovým kroužkem otevřený výkop D 280 x 10,8 mm</t>
  </si>
  <si>
    <t>1207250560</t>
  </si>
  <si>
    <t>52</t>
  </si>
  <si>
    <t>28611140</t>
  </si>
  <si>
    <t>trubka kanalizační PVC DN 250x1000mm SN4</t>
  </si>
  <si>
    <t>128</t>
  </si>
  <si>
    <t>316136763</t>
  </si>
  <si>
    <t>53</t>
  </si>
  <si>
    <t>460080013</t>
  </si>
  <si>
    <t>Základové konstrukce z monolitického betonu C 12/15 bez bednění</t>
  </si>
  <si>
    <t>60</t>
  </si>
  <si>
    <t>VRN</t>
  </si>
  <si>
    <t>Vedlejší rozpočtové náklady</t>
  </si>
  <si>
    <t>141R00</t>
  </si>
  <si>
    <t>Přirážka za podružný materiál</t>
  </si>
  <si>
    <t>%</t>
  </si>
  <si>
    <t>1795596673</t>
  </si>
  <si>
    <t>55</t>
  </si>
  <si>
    <t>013254000</t>
  </si>
  <si>
    <t>Dokumentace skutečného provedení stavby</t>
  </si>
  <si>
    <t>1024</t>
  </si>
  <si>
    <t>-1914746713</t>
  </si>
  <si>
    <t>56</t>
  </si>
  <si>
    <t>034002000</t>
  </si>
  <si>
    <t>Zabezpečení staveniště</t>
  </si>
  <si>
    <t>2094385271</t>
  </si>
  <si>
    <t>57</t>
  </si>
  <si>
    <t>065002000</t>
  </si>
  <si>
    <t>Mimostaveništní doprava materiálů</t>
  </si>
  <si>
    <t>-723739329</t>
  </si>
  <si>
    <t>58</t>
  </si>
  <si>
    <t>071103000</t>
  </si>
  <si>
    <t>Provoz investora</t>
  </si>
  <si>
    <t>-703632298</t>
  </si>
  <si>
    <t>59</t>
  </si>
  <si>
    <t>201R00</t>
  </si>
  <si>
    <t>Podíl přidružených výkonů</t>
  </si>
  <si>
    <t>457314723</t>
  </si>
  <si>
    <t>202R00</t>
  </si>
  <si>
    <t>Zednické výpomoci</t>
  </si>
  <si>
    <t>582563293</t>
  </si>
  <si>
    <t>61</t>
  </si>
  <si>
    <t>00R00</t>
  </si>
  <si>
    <t>Likvidace odpadu, odvoz suti a vybouraných hmot na skládku,</t>
  </si>
  <si>
    <t>-1185915652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</si>
</sst>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6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9" fillId="0" borderId="0" xfId="0" applyFont="1" applyAlignment="1" applyProtection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3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5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18" fillId="4" borderId="0" xfId="0" applyFont="1" applyFill="1" applyAlignment="1" applyProtection="1">
      <alignment horizontal="center" vertical="center"/>
    </xf>
    <xf numFmtId="0" fontId="19" fillId="0" borderId="16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center" vertical="center" wrapText="1"/>
    </xf>
    <xf numFmtId="0" fontId="19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0" fillId="0" borderId="0" xfId="0" applyFont="1" applyAlignment="1" applyProtection="1">
      <alignment horizontal="left" vertical="center"/>
    </xf>
    <xf numFmtId="0" fontId="20" fillId="0" borderId="0" xfId="0" applyFont="1" applyAlignment="1" applyProtection="1">
      <alignment vertical="center"/>
    </xf>
    <xf numFmtId="4" fontId="20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6" fillId="0" borderId="14" xfId="0" applyNumberFormat="1" applyFont="1" applyBorder="1" applyAlignment="1" applyProtection="1">
      <alignment vertical="center"/>
    </xf>
    <xf numFmtId="4" fontId="16" fillId="0" borderId="0" xfId="0" applyNumberFormat="1" applyFont="1" applyBorder="1" applyAlignment="1" applyProtection="1">
      <alignment vertical="center"/>
    </xf>
    <xf numFmtId="166" fontId="16" fillId="0" borderId="0" xfId="0" applyNumberFormat="1" applyFont="1" applyBorder="1" applyAlignment="1" applyProtection="1">
      <alignment vertical="center"/>
    </xf>
    <xf numFmtId="4" fontId="16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5" fillId="0" borderId="19" xfId="0" applyNumberFormat="1" applyFont="1" applyBorder="1" applyAlignment="1" applyProtection="1">
      <alignment vertical="center"/>
    </xf>
    <xf numFmtId="4" fontId="25" fillId="0" borderId="20" xfId="0" applyNumberFormat="1" applyFont="1" applyBorder="1" applyAlignment="1" applyProtection="1">
      <alignment vertical="center"/>
    </xf>
    <xf numFmtId="166" fontId="25" fillId="0" borderId="20" xfId="0" applyNumberFormat="1" applyFont="1" applyBorder="1" applyAlignment="1" applyProtection="1">
      <alignment vertical="center"/>
    </xf>
    <xf numFmtId="4" fontId="25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1" xfId="0" applyBorder="1"/>
    <xf numFmtId="0" fontId="0" fillId="0" borderId="2" xfId="0" applyBorder="1"/>
    <xf numFmtId="0" fontId="0" fillId="0" borderId="2" xfId="0" applyBorder="1" applyProtection="1">
      <protection locked="0"/>
    </xf>
    <xf numFmtId="0" fontId="9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0" fillId="0" borderId="12" xfId="0" applyFont="1" applyBorder="1" applyAlignment="1" applyProtection="1">
      <alignment vertical="center"/>
      <protection locked="0"/>
    </xf>
    <xf numFmtId="0" fontId="13" fillId="0" borderId="0" xfId="0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 applyProtection="1">
      <alignment vertical="center"/>
      <protection locked="0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 applyProtection="1">
      <alignment vertical="center"/>
      <protection locked="0"/>
    </xf>
    <xf numFmtId="0" fontId="18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18" fillId="4" borderId="0" xfId="0" applyFont="1" applyFill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8" fillId="4" borderId="16" xfId="0" applyFont="1" applyFill="1" applyBorder="1" applyAlignment="1" applyProtection="1">
      <alignment horizontal="center" vertical="center" wrapText="1"/>
    </xf>
    <xf numFmtId="0" fontId="18" fillId="4" borderId="17" xfId="0" applyFont="1" applyFill="1" applyBorder="1" applyAlignment="1" applyProtection="1">
      <alignment horizontal="center" vertical="center" wrapText="1"/>
    </xf>
    <xf numFmtId="0" fontId="18" fillId="4" borderId="17" xfId="0" applyFont="1" applyFill="1" applyBorder="1" applyAlignment="1" applyProtection="1">
      <alignment horizontal="center" vertical="center" wrapText="1"/>
      <protection locked="0"/>
    </xf>
    <xf numFmtId="0" fontId="18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0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8" fillId="0" borderId="12" xfId="0" applyNumberFormat="1" applyFont="1" applyBorder="1" applyAlignment="1" applyProtection="1"/>
    <xf numFmtId="166" fontId="28" fillId="0" borderId="13" xfId="0" applyNumberFormat="1" applyFont="1" applyBorder="1" applyAlignment="1" applyProtection="1"/>
    <xf numFmtId="4" fontId="29" fillId="0" borderId="0" xfId="0" applyNumberFormat="1" applyFont="1" applyAlignment="1">
      <alignment vertical="center"/>
    </xf>
    <xf numFmtId="0" fontId="7" fillId="0" borderId="3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3" xfId="0" applyFont="1" applyBorder="1" applyAlignment="1"/>
    <xf numFmtId="0" fontId="7" fillId="0" borderId="14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18" fillId="0" borderId="22" xfId="0" applyFont="1" applyBorder="1" applyAlignment="1" applyProtection="1">
      <alignment horizontal="center" vertical="center"/>
    </xf>
    <xf numFmtId="49" fontId="18" fillId="0" borderId="22" xfId="0" applyNumberFormat="1" applyFont="1" applyBorder="1" applyAlignment="1" applyProtection="1">
      <alignment horizontal="left" vertical="center" wrapText="1"/>
    </xf>
    <xf numFmtId="0" fontId="18" fillId="0" borderId="22" xfId="0" applyFont="1" applyBorder="1" applyAlignment="1" applyProtection="1">
      <alignment horizontal="left" vertical="center" wrapText="1"/>
    </xf>
    <xf numFmtId="0" fontId="18" fillId="0" borderId="22" xfId="0" applyFont="1" applyBorder="1" applyAlignment="1" applyProtection="1">
      <alignment horizontal="center" vertical="center" wrapText="1"/>
    </xf>
    <xf numFmtId="167" fontId="18" fillId="0" borderId="22" xfId="0" applyNumberFormat="1" applyFont="1" applyBorder="1" applyAlignment="1" applyProtection="1">
      <alignment vertical="center"/>
    </xf>
    <xf numFmtId="4" fontId="18" fillId="2" borderId="22" xfId="0" applyNumberFormat="1" applyFont="1" applyFill="1" applyBorder="1" applyAlignment="1" applyProtection="1">
      <alignment vertical="center"/>
      <protection locked="0"/>
    </xf>
    <xf numFmtId="4" fontId="18" fillId="0" borderId="22" xfId="0" applyNumberFormat="1" applyFont="1" applyBorder="1" applyAlignment="1" applyProtection="1">
      <alignment vertical="center"/>
    </xf>
    <xf numFmtId="0" fontId="19" fillId="2" borderId="14" xfId="0" applyFont="1" applyFill="1" applyBorder="1" applyAlignment="1" applyProtection="1">
      <alignment horizontal="left" vertical="center"/>
      <protection locked="0"/>
    </xf>
    <xf numFmtId="0" fontId="19" fillId="0" borderId="0" xfId="0" applyFont="1" applyBorder="1" applyAlignment="1" applyProtection="1">
      <alignment horizontal="center" vertical="center"/>
    </xf>
    <xf numFmtId="166" fontId="19" fillId="0" borderId="0" xfId="0" applyNumberFormat="1" applyFont="1" applyBorder="1" applyAlignment="1" applyProtection="1">
      <alignment vertical="center"/>
    </xf>
    <xf numFmtId="166" fontId="19" fillId="0" borderId="15" xfId="0" applyNumberFormat="1" applyFont="1" applyBorder="1" applyAlignment="1" applyProtection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22" xfId="0" applyFont="1" applyBorder="1" applyAlignment="1" applyProtection="1">
      <alignment horizontal="center" vertical="center"/>
    </xf>
    <xf numFmtId="49" fontId="30" fillId="0" borderId="22" xfId="0" applyNumberFormat="1" applyFont="1" applyBorder="1" applyAlignment="1" applyProtection="1">
      <alignment horizontal="left" vertical="center" wrapText="1"/>
    </xf>
    <xf numFmtId="0" fontId="30" fillId="0" borderId="22" xfId="0" applyFont="1" applyBorder="1" applyAlignment="1" applyProtection="1">
      <alignment horizontal="left" vertical="center" wrapText="1"/>
    </xf>
    <xf numFmtId="0" fontId="30" fillId="0" borderId="22" xfId="0" applyFont="1" applyBorder="1" applyAlignment="1" applyProtection="1">
      <alignment horizontal="center" vertical="center" wrapText="1"/>
    </xf>
    <xf numFmtId="167" fontId="30" fillId="0" borderId="22" xfId="0" applyNumberFormat="1" applyFont="1" applyBorder="1" applyAlignment="1" applyProtection="1">
      <alignment vertical="center"/>
    </xf>
    <xf numFmtId="4" fontId="30" fillId="2" borderId="22" xfId="0" applyNumberFormat="1" applyFont="1" applyFill="1" applyBorder="1" applyAlignment="1" applyProtection="1">
      <alignment vertical="center"/>
      <protection locked="0"/>
    </xf>
    <xf numFmtId="4" fontId="30" fillId="0" borderId="22" xfId="0" applyNumberFormat="1" applyFont="1" applyBorder="1" applyAlignment="1" applyProtection="1">
      <alignment vertical="center"/>
    </xf>
    <xf numFmtId="0" fontId="31" fillId="0" borderId="3" xfId="0" applyFont="1" applyBorder="1" applyAlignment="1">
      <alignment vertical="center"/>
    </xf>
    <xf numFmtId="0" fontId="30" fillId="2" borderId="14" xfId="0" applyFont="1" applyFill="1" applyBorder="1" applyAlignment="1" applyProtection="1">
      <alignment horizontal="left" vertical="center"/>
      <protection locked="0"/>
    </xf>
    <xf numFmtId="0" fontId="30" fillId="0" borderId="0" xfId="0" applyFont="1" applyBorder="1" applyAlignment="1" applyProtection="1">
      <alignment horizontal="center" vertical="center"/>
    </xf>
    <xf numFmtId="167" fontId="30" fillId="2" borderId="22" xfId="0" applyNumberFormat="1" applyFont="1" applyFill="1" applyBorder="1" applyAlignment="1" applyProtection="1">
      <alignment vertical="center"/>
      <protection locked="0"/>
    </xf>
    <xf numFmtId="167" fontId="18" fillId="2" borderId="22" xfId="0" applyNumberFormat="1" applyFont="1" applyFill="1" applyBorder="1" applyAlignment="1" applyProtection="1">
      <alignment vertical="center"/>
      <protection locked="0"/>
    </xf>
    <xf numFmtId="0" fontId="19" fillId="2" borderId="19" xfId="0" applyFont="1" applyFill="1" applyBorder="1" applyAlignment="1" applyProtection="1">
      <alignment horizontal="left" vertical="center"/>
      <protection locked="0"/>
    </xf>
    <xf numFmtId="0" fontId="19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19" fillId="0" borderId="20" xfId="0" applyNumberFormat="1" applyFont="1" applyBorder="1" applyAlignment="1" applyProtection="1">
      <alignment vertical="center"/>
    </xf>
    <xf numFmtId="166" fontId="19" fillId="0" borderId="21" xfId="0" applyNumberFormat="1" applyFont="1" applyBorder="1" applyAlignment="1" applyProtection="1">
      <alignment vertical="center"/>
    </xf>
    <xf numFmtId="0" fontId="0" fillId="0" borderId="0" xfId="0"/>
    <xf numFmtId="0" fontId="18" fillId="4" borderId="6" xfId="0" applyFont="1" applyFill="1" applyBorder="1" applyAlignment="1" applyProtection="1">
      <alignment horizontal="center" vertical="center"/>
    </xf>
    <xf numFmtId="0" fontId="18" fillId="4" borderId="7" xfId="0" applyFont="1" applyFill="1" applyBorder="1" applyAlignment="1" applyProtection="1">
      <alignment horizontal="left" vertical="center"/>
    </xf>
    <xf numFmtId="0" fontId="18" fillId="4" borderId="7" xfId="0" applyFont="1" applyFill="1" applyBorder="1" applyAlignment="1" applyProtection="1">
      <alignment horizontal="center" vertical="center"/>
    </xf>
    <xf numFmtId="0" fontId="18" fillId="4" borderId="7" xfId="0" applyFont="1" applyFill="1" applyBorder="1" applyAlignment="1" applyProtection="1">
      <alignment horizontal="right" vertical="center"/>
    </xf>
    <xf numFmtId="0" fontId="18" fillId="4" borderId="8" xfId="0" applyFont="1" applyFill="1" applyBorder="1" applyAlignment="1" applyProtection="1">
      <alignment horizontal="left" vertical="center"/>
    </xf>
    <xf numFmtId="4" fontId="24" fillId="0" borderId="0" xfId="0" applyNumberFormat="1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4" fontId="20" fillId="0" borderId="0" xfId="0" applyNumberFormat="1" applyFont="1" applyAlignment="1" applyProtection="1">
      <alignment horizontal="right" vertical="center"/>
    </xf>
    <xf numFmtId="4" fontId="20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4" xfId="0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left" vertical="center"/>
    </xf>
    <xf numFmtId="4" fontId="14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3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/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1" t="s">
        <v>0</v>
      </c>
      <c r="AZ1" s="11" t="s">
        <v>1</v>
      </c>
      <c r="BA1" s="11" t="s">
        <v>2</v>
      </c>
      <c r="BB1" s="11" t="s">
        <v>3</v>
      </c>
      <c r="BT1" s="11" t="s">
        <v>4</v>
      </c>
      <c r="BU1" s="11" t="s">
        <v>4</v>
      </c>
      <c r="BV1" s="11" t="s">
        <v>5</v>
      </c>
    </row>
    <row r="2" spans="1:74" ht="36.9" customHeight="1">
      <c r="AR2" s="215"/>
      <c r="AS2" s="215"/>
      <c r="AT2" s="215"/>
      <c r="AU2" s="215"/>
      <c r="AV2" s="215"/>
      <c r="AW2" s="215"/>
      <c r="AX2" s="215"/>
      <c r="AY2" s="215"/>
      <c r="AZ2" s="215"/>
      <c r="BA2" s="215"/>
      <c r="BB2" s="215"/>
      <c r="BC2" s="215"/>
      <c r="BD2" s="215"/>
      <c r="BE2" s="215"/>
      <c r="BS2" s="12" t="s">
        <v>6</v>
      </c>
      <c r="BT2" s="12" t="s">
        <v>7</v>
      </c>
    </row>
    <row r="3" spans="1:74" ht="6.9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5"/>
      <c r="BS3" s="12" t="s">
        <v>6</v>
      </c>
      <c r="BT3" s="12" t="s">
        <v>8</v>
      </c>
    </row>
    <row r="4" spans="1:74" ht="24.9" customHeight="1">
      <c r="B4" s="16"/>
      <c r="C4" s="17"/>
      <c r="D4" s="18" t="s">
        <v>9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5"/>
      <c r="AS4" s="19" t="s">
        <v>10</v>
      </c>
      <c r="BE4" s="20" t="s">
        <v>11</v>
      </c>
      <c r="BS4" s="12" t="s">
        <v>12</v>
      </c>
    </row>
    <row r="5" spans="1:74" ht="12" customHeight="1">
      <c r="B5" s="16"/>
      <c r="C5" s="17"/>
      <c r="D5" s="21" t="s">
        <v>13</v>
      </c>
      <c r="E5" s="17"/>
      <c r="F5" s="17"/>
      <c r="G5" s="17"/>
      <c r="H5" s="17"/>
      <c r="I5" s="17"/>
      <c r="J5" s="17"/>
      <c r="K5" s="247" t="s">
        <v>14</v>
      </c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  <c r="AC5" s="248"/>
      <c r="AD5" s="248"/>
      <c r="AE5" s="248"/>
      <c r="AF5" s="248"/>
      <c r="AG5" s="248"/>
      <c r="AH5" s="248"/>
      <c r="AI5" s="248"/>
      <c r="AJ5" s="248"/>
      <c r="AK5" s="248"/>
      <c r="AL5" s="248"/>
      <c r="AM5" s="248"/>
      <c r="AN5" s="248"/>
      <c r="AO5" s="248"/>
      <c r="AP5" s="17"/>
      <c r="AQ5" s="17"/>
      <c r="AR5" s="15"/>
      <c r="BE5" s="244" t="s">
        <v>15</v>
      </c>
      <c r="BS5" s="12" t="s">
        <v>6</v>
      </c>
    </row>
    <row r="6" spans="1:74" ht="36.9" customHeight="1">
      <c r="B6" s="16"/>
      <c r="C6" s="17"/>
      <c r="D6" s="23" t="s">
        <v>16</v>
      </c>
      <c r="E6" s="17"/>
      <c r="F6" s="17"/>
      <c r="G6" s="17"/>
      <c r="H6" s="17"/>
      <c r="I6" s="17"/>
      <c r="J6" s="17"/>
      <c r="K6" s="249" t="s">
        <v>17</v>
      </c>
      <c r="L6" s="248"/>
      <c r="M6" s="248"/>
      <c r="N6" s="248"/>
      <c r="O6" s="248"/>
      <c r="P6" s="248"/>
      <c r="Q6" s="248"/>
      <c r="R6" s="248"/>
      <c r="S6" s="248"/>
      <c r="T6" s="248"/>
      <c r="U6" s="248"/>
      <c r="V6" s="248"/>
      <c r="W6" s="248"/>
      <c r="X6" s="248"/>
      <c r="Y6" s="248"/>
      <c r="Z6" s="248"/>
      <c r="AA6" s="248"/>
      <c r="AB6" s="248"/>
      <c r="AC6" s="248"/>
      <c r="AD6" s="248"/>
      <c r="AE6" s="248"/>
      <c r="AF6" s="248"/>
      <c r="AG6" s="248"/>
      <c r="AH6" s="248"/>
      <c r="AI6" s="248"/>
      <c r="AJ6" s="248"/>
      <c r="AK6" s="248"/>
      <c r="AL6" s="248"/>
      <c r="AM6" s="248"/>
      <c r="AN6" s="248"/>
      <c r="AO6" s="248"/>
      <c r="AP6" s="17"/>
      <c r="AQ6" s="17"/>
      <c r="AR6" s="15"/>
      <c r="BE6" s="245"/>
      <c r="BS6" s="12" t="s">
        <v>6</v>
      </c>
    </row>
    <row r="7" spans="1:74" ht="12" customHeight="1">
      <c r="B7" s="16"/>
      <c r="C7" s="17"/>
      <c r="D7" s="24" t="s">
        <v>18</v>
      </c>
      <c r="E7" s="17"/>
      <c r="F7" s="17"/>
      <c r="G7" s="17"/>
      <c r="H7" s="17"/>
      <c r="I7" s="17"/>
      <c r="J7" s="17"/>
      <c r="K7" s="22" t="s">
        <v>1</v>
      </c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24" t="s">
        <v>19</v>
      </c>
      <c r="AL7" s="17"/>
      <c r="AM7" s="17"/>
      <c r="AN7" s="22" t="s">
        <v>1</v>
      </c>
      <c r="AO7" s="17"/>
      <c r="AP7" s="17"/>
      <c r="AQ7" s="17"/>
      <c r="AR7" s="15"/>
      <c r="BE7" s="245"/>
      <c r="BS7" s="12" t="s">
        <v>6</v>
      </c>
    </row>
    <row r="8" spans="1:74" ht="12" customHeight="1">
      <c r="B8" s="16"/>
      <c r="C8" s="17"/>
      <c r="D8" s="24" t="s">
        <v>20</v>
      </c>
      <c r="E8" s="17"/>
      <c r="F8" s="17"/>
      <c r="G8" s="17"/>
      <c r="H8" s="17"/>
      <c r="I8" s="17"/>
      <c r="J8" s="17"/>
      <c r="K8" s="22" t="s">
        <v>21</v>
      </c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24" t="s">
        <v>22</v>
      </c>
      <c r="AL8" s="17"/>
      <c r="AM8" s="17"/>
      <c r="AN8" s="25" t="s">
        <v>23</v>
      </c>
      <c r="AO8" s="17"/>
      <c r="AP8" s="17"/>
      <c r="AQ8" s="17"/>
      <c r="AR8" s="15"/>
      <c r="BE8" s="245"/>
      <c r="BS8" s="12" t="s">
        <v>6</v>
      </c>
    </row>
    <row r="9" spans="1:74" ht="14.4" customHeight="1">
      <c r="B9" s="16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5"/>
      <c r="BE9" s="245"/>
      <c r="BS9" s="12" t="s">
        <v>6</v>
      </c>
    </row>
    <row r="10" spans="1:74" ht="12" customHeight="1">
      <c r="B10" s="16"/>
      <c r="C10" s="17"/>
      <c r="D10" s="24" t="s">
        <v>24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24" t="s">
        <v>25</v>
      </c>
      <c r="AL10" s="17"/>
      <c r="AM10" s="17"/>
      <c r="AN10" s="22" t="s">
        <v>26</v>
      </c>
      <c r="AO10" s="17"/>
      <c r="AP10" s="17"/>
      <c r="AQ10" s="17"/>
      <c r="AR10" s="15"/>
      <c r="BE10" s="245"/>
      <c r="BS10" s="12" t="s">
        <v>6</v>
      </c>
    </row>
    <row r="11" spans="1:74" ht="18.45" customHeight="1">
      <c r="B11" s="16"/>
      <c r="C11" s="17"/>
      <c r="D11" s="17"/>
      <c r="E11" s="22" t="s">
        <v>27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24" t="s">
        <v>28</v>
      </c>
      <c r="AL11" s="17"/>
      <c r="AM11" s="17"/>
      <c r="AN11" s="22" t="s">
        <v>1</v>
      </c>
      <c r="AO11" s="17"/>
      <c r="AP11" s="17"/>
      <c r="AQ11" s="17"/>
      <c r="AR11" s="15"/>
      <c r="BE11" s="245"/>
      <c r="BS11" s="12" t="s">
        <v>6</v>
      </c>
    </row>
    <row r="12" spans="1:74" ht="6.9" customHeight="1"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5"/>
      <c r="BE12" s="245"/>
      <c r="BS12" s="12" t="s">
        <v>6</v>
      </c>
    </row>
    <row r="13" spans="1:74" ht="12" customHeight="1">
      <c r="B13" s="16"/>
      <c r="C13" s="17"/>
      <c r="D13" s="24" t="s">
        <v>29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24" t="s">
        <v>25</v>
      </c>
      <c r="AL13" s="17"/>
      <c r="AM13" s="17"/>
      <c r="AN13" s="26" t="s">
        <v>30</v>
      </c>
      <c r="AO13" s="17"/>
      <c r="AP13" s="17"/>
      <c r="AQ13" s="17"/>
      <c r="AR13" s="15"/>
      <c r="BE13" s="245"/>
      <c r="BS13" s="12" t="s">
        <v>6</v>
      </c>
    </row>
    <row r="14" spans="1:74" ht="13.2">
      <c r="B14" s="16"/>
      <c r="C14" s="17"/>
      <c r="D14" s="17"/>
      <c r="E14" s="250" t="s">
        <v>30</v>
      </c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1"/>
      <c r="AK14" s="24" t="s">
        <v>28</v>
      </c>
      <c r="AL14" s="17"/>
      <c r="AM14" s="17"/>
      <c r="AN14" s="26" t="s">
        <v>30</v>
      </c>
      <c r="AO14" s="17"/>
      <c r="AP14" s="17"/>
      <c r="AQ14" s="17"/>
      <c r="AR14" s="15"/>
      <c r="BE14" s="245"/>
      <c r="BS14" s="12" t="s">
        <v>6</v>
      </c>
    </row>
    <row r="15" spans="1:74" ht="6.9" customHeight="1"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5"/>
      <c r="BE15" s="245"/>
      <c r="BS15" s="12" t="s">
        <v>4</v>
      </c>
    </row>
    <row r="16" spans="1:74" ht="12" customHeight="1">
      <c r="B16" s="16"/>
      <c r="C16" s="17"/>
      <c r="D16" s="24" t="s">
        <v>31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24" t="s">
        <v>25</v>
      </c>
      <c r="AL16" s="17"/>
      <c r="AM16" s="17"/>
      <c r="AN16" s="22" t="s">
        <v>32</v>
      </c>
      <c r="AO16" s="17"/>
      <c r="AP16" s="17"/>
      <c r="AQ16" s="17"/>
      <c r="AR16" s="15"/>
      <c r="BE16" s="245"/>
      <c r="BS16" s="12" t="s">
        <v>4</v>
      </c>
    </row>
    <row r="17" spans="1:71" ht="18.45" customHeight="1">
      <c r="B17" s="16"/>
      <c r="C17" s="17"/>
      <c r="D17" s="17"/>
      <c r="E17" s="22" t="s">
        <v>33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24" t="s">
        <v>28</v>
      </c>
      <c r="AL17" s="17"/>
      <c r="AM17" s="17"/>
      <c r="AN17" s="22" t="s">
        <v>34</v>
      </c>
      <c r="AO17" s="17"/>
      <c r="AP17" s="17"/>
      <c r="AQ17" s="17"/>
      <c r="AR17" s="15"/>
      <c r="BE17" s="245"/>
      <c r="BS17" s="12" t="s">
        <v>35</v>
      </c>
    </row>
    <row r="18" spans="1:71" ht="6.9" customHeight="1"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5"/>
      <c r="BE18" s="245"/>
      <c r="BS18" s="12" t="s">
        <v>6</v>
      </c>
    </row>
    <row r="19" spans="1:71" ht="12" customHeight="1">
      <c r="B19" s="16"/>
      <c r="C19" s="17"/>
      <c r="D19" s="24" t="s">
        <v>36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24" t="s">
        <v>25</v>
      </c>
      <c r="AL19" s="17"/>
      <c r="AM19" s="17"/>
      <c r="AN19" s="22" t="s">
        <v>32</v>
      </c>
      <c r="AO19" s="17"/>
      <c r="AP19" s="17"/>
      <c r="AQ19" s="17"/>
      <c r="AR19" s="15"/>
      <c r="BE19" s="245"/>
      <c r="BS19" s="12" t="s">
        <v>6</v>
      </c>
    </row>
    <row r="20" spans="1:71" ht="18.45" customHeight="1">
      <c r="B20" s="16"/>
      <c r="C20" s="17"/>
      <c r="D20" s="17"/>
      <c r="E20" s="22" t="s">
        <v>33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24" t="s">
        <v>28</v>
      </c>
      <c r="AL20" s="17"/>
      <c r="AM20" s="17"/>
      <c r="AN20" s="22" t="s">
        <v>34</v>
      </c>
      <c r="AO20" s="17"/>
      <c r="AP20" s="17"/>
      <c r="AQ20" s="17"/>
      <c r="AR20" s="15"/>
      <c r="BE20" s="245"/>
      <c r="BS20" s="12" t="s">
        <v>35</v>
      </c>
    </row>
    <row r="21" spans="1:71" ht="6.9" customHeight="1"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5"/>
      <c r="BE21" s="245"/>
    </row>
    <row r="22" spans="1:71" ht="12" customHeight="1">
      <c r="B22" s="16"/>
      <c r="C22" s="17"/>
      <c r="D22" s="24" t="s">
        <v>37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5"/>
      <c r="BE22" s="245"/>
    </row>
    <row r="23" spans="1:71" ht="47.25" customHeight="1">
      <c r="B23" s="16"/>
      <c r="C23" s="17"/>
      <c r="D23" s="17"/>
      <c r="E23" s="252" t="s">
        <v>38</v>
      </c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52"/>
      <c r="S23" s="252"/>
      <c r="T23" s="252"/>
      <c r="U23" s="252"/>
      <c r="V23" s="252"/>
      <c r="W23" s="252"/>
      <c r="X23" s="252"/>
      <c r="Y23" s="252"/>
      <c r="Z23" s="252"/>
      <c r="AA23" s="252"/>
      <c r="AB23" s="252"/>
      <c r="AC23" s="252"/>
      <c r="AD23" s="252"/>
      <c r="AE23" s="252"/>
      <c r="AF23" s="252"/>
      <c r="AG23" s="252"/>
      <c r="AH23" s="252"/>
      <c r="AI23" s="252"/>
      <c r="AJ23" s="252"/>
      <c r="AK23" s="252"/>
      <c r="AL23" s="252"/>
      <c r="AM23" s="252"/>
      <c r="AN23" s="252"/>
      <c r="AO23" s="17"/>
      <c r="AP23" s="17"/>
      <c r="AQ23" s="17"/>
      <c r="AR23" s="15"/>
      <c r="BE23" s="245"/>
    </row>
    <row r="24" spans="1:71" ht="6.9" customHeight="1"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5"/>
      <c r="BE24" s="245"/>
    </row>
    <row r="25" spans="1:71" ht="6.9" customHeight="1">
      <c r="B25" s="16"/>
      <c r="C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17"/>
      <c r="AQ25" s="17"/>
      <c r="AR25" s="15"/>
      <c r="BE25" s="245"/>
    </row>
    <row r="26" spans="1:71" s="1" customFormat="1" ht="25.95" customHeight="1">
      <c r="A26" s="29"/>
      <c r="B26" s="30"/>
      <c r="C26" s="31"/>
      <c r="D26" s="32" t="s">
        <v>39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53">
        <f>ROUND(AG94,2)</f>
        <v>0</v>
      </c>
      <c r="AL26" s="254"/>
      <c r="AM26" s="254"/>
      <c r="AN26" s="254"/>
      <c r="AO26" s="254"/>
      <c r="AP26" s="31"/>
      <c r="AQ26" s="31"/>
      <c r="AR26" s="34"/>
      <c r="BE26" s="245"/>
    </row>
    <row r="27" spans="1:71" s="1" customFormat="1" ht="6.9" customHeight="1">
      <c r="A27" s="29"/>
      <c r="B27" s="30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4"/>
      <c r="BE27" s="245"/>
    </row>
    <row r="28" spans="1:71" s="1" customFormat="1" ht="13.2">
      <c r="A28" s="29"/>
      <c r="B28" s="30"/>
      <c r="C28" s="31"/>
      <c r="D28" s="31"/>
      <c r="E28" s="31"/>
      <c r="F28" s="31"/>
      <c r="G28" s="31"/>
      <c r="H28" s="31"/>
      <c r="I28" s="31"/>
      <c r="J28" s="31"/>
      <c r="K28" s="31"/>
      <c r="L28" s="255" t="s">
        <v>40</v>
      </c>
      <c r="M28" s="255"/>
      <c r="N28" s="255"/>
      <c r="O28" s="255"/>
      <c r="P28" s="255"/>
      <c r="Q28" s="31"/>
      <c r="R28" s="31"/>
      <c r="S28" s="31"/>
      <c r="T28" s="31"/>
      <c r="U28" s="31"/>
      <c r="V28" s="31"/>
      <c r="W28" s="255" t="s">
        <v>41</v>
      </c>
      <c r="X28" s="255"/>
      <c r="Y28" s="255"/>
      <c r="Z28" s="255"/>
      <c r="AA28" s="255"/>
      <c r="AB28" s="255"/>
      <c r="AC28" s="255"/>
      <c r="AD28" s="255"/>
      <c r="AE28" s="255"/>
      <c r="AF28" s="31"/>
      <c r="AG28" s="31"/>
      <c r="AH28" s="31"/>
      <c r="AI28" s="31"/>
      <c r="AJ28" s="31"/>
      <c r="AK28" s="255" t="s">
        <v>42</v>
      </c>
      <c r="AL28" s="255"/>
      <c r="AM28" s="255"/>
      <c r="AN28" s="255"/>
      <c r="AO28" s="255"/>
      <c r="AP28" s="31"/>
      <c r="AQ28" s="31"/>
      <c r="AR28" s="34"/>
      <c r="BE28" s="245"/>
    </row>
    <row r="29" spans="1:71" s="2" customFormat="1" ht="14.4" customHeight="1">
      <c r="B29" s="35"/>
      <c r="C29" s="36"/>
      <c r="D29" s="24" t="s">
        <v>43</v>
      </c>
      <c r="E29" s="36"/>
      <c r="F29" s="24" t="s">
        <v>44</v>
      </c>
      <c r="G29" s="36"/>
      <c r="H29" s="36"/>
      <c r="I29" s="36"/>
      <c r="J29" s="36"/>
      <c r="K29" s="36"/>
      <c r="L29" s="239">
        <v>0.21</v>
      </c>
      <c r="M29" s="238"/>
      <c r="N29" s="238"/>
      <c r="O29" s="238"/>
      <c r="P29" s="238"/>
      <c r="Q29" s="36"/>
      <c r="R29" s="36"/>
      <c r="S29" s="36"/>
      <c r="T29" s="36"/>
      <c r="U29" s="36"/>
      <c r="V29" s="36"/>
      <c r="W29" s="237">
        <f>ROUND(AZ94, 2)</f>
        <v>0</v>
      </c>
      <c r="X29" s="238"/>
      <c r="Y29" s="238"/>
      <c r="Z29" s="238"/>
      <c r="AA29" s="238"/>
      <c r="AB29" s="238"/>
      <c r="AC29" s="238"/>
      <c r="AD29" s="238"/>
      <c r="AE29" s="238"/>
      <c r="AF29" s="36"/>
      <c r="AG29" s="36"/>
      <c r="AH29" s="36"/>
      <c r="AI29" s="36"/>
      <c r="AJ29" s="36"/>
      <c r="AK29" s="237">
        <f>ROUND(AV94, 2)</f>
        <v>0</v>
      </c>
      <c r="AL29" s="238"/>
      <c r="AM29" s="238"/>
      <c r="AN29" s="238"/>
      <c r="AO29" s="238"/>
      <c r="AP29" s="36"/>
      <c r="AQ29" s="36"/>
      <c r="AR29" s="37"/>
      <c r="BE29" s="246"/>
    </row>
    <row r="30" spans="1:71" s="2" customFormat="1" ht="14.4" customHeight="1">
      <c r="B30" s="35"/>
      <c r="C30" s="36"/>
      <c r="D30" s="36"/>
      <c r="E30" s="36"/>
      <c r="F30" s="24" t="s">
        <v>45</v>
      </c>
      <c r="G30" s="36"/>
      <c r="H30" s="36"/>
      <c r="I30" s="36"/>
      <c r="J30" s="36"/>
      <c r="K30" s="36"/>
      <c r="L30" s="239">
        <v>0.15</v>
      </c>
      <c r="M30" s="238"/>
      <c r="N30" s="238"/>
      <c r="O30" s="238"/>
      <c r="P30" s="238"/>
      <c r="Q30" s="36"/>
      <c r="R30" s="36"/>
      <c r="S30" s="36"/>
      <c r="T30" s="36"/>
      <c r="U30" s="36"/>
      <c r="V30" s="36"/>
      <c r="W30" s="237">
        <f>ROUND(BA94, 2)</f>
        <v>0</v>
      </c>
      <c r="X30" s="238"/>
      <c r="Y30" s="238"/>
      <c r="Z30" s="238"/>
      <c r="AA30" s="238"/>
      <c r="AB30" s="238"/>
      <c r="AC30" s="238"/>
      <c r="AD30" s="238"/>
      <c r="AE30" s="238"/>
      <c r="AF30" s="36"/>
      <c r="AG30" s="36"/>
      <c r="AH30" s="36"/>
      <c r="AI30" s="36"/>
      <c r="AJ30" s="36"/>
      <c r="AK30" s="237">
        <f>ROUND(AW94, 2)</f>
        <v>0</v>
      </c>
      <c r="AL30" s="238"/>
      <c r="AM30" s="238"/>
      <c r="AN30" s="238"/>
      <c r="AO30" s="238"/>
      <c r="AP30" s="36"/>
      <c r="AQ30" s="36"/>
      <c r="AR30" s="37"/>
      <c r="BE30" s="246"/>
    </row>
    <row r="31" spans="1:71" s="2" customFormat="1" ht="14.4" hidden="1" customHeight="1">
      <c r="B31" s="35"/>
      <c r="C31" s="36"/>
      <c r="D31" s="36"/>
      <c r="E31" s="36"/>
      <c r="F31" s="24" t="s">
        <v>46</v>
      </c>
      <c r="G31" s="36"/>
      <c r="H31" s="36"/>
      <c r="I31" s="36"/>
      <c r="J31" s="36"/>
      <c r="K31" s="36"/>
      <c r="L31" s="239">
        <v>0.21</v>
      </c>
      <c r="M31" s="238"/>
      <c r="N31" s="238"/>
      <c r="O31" s="238"/>
      <c r="P31" s="238"/>
      <c r="Q31" s="36"/>
      <c r="R31" s="36"/>
      <c r="S31" s="36"/>
      <c r="T31" s="36"/>
      <c r="U31" s="36"/>
      <c r="V31" s="36"/>
      <c r="W31" s="237">
        <f>ROUND(BB94, 2)</f>
        <v>0</v>
      </c>
      <c r="X31" s="238"/>
      <c r="Y31" s="238"/>
      <c r="Z31" s="238"/>
      <c r="AA31" s="238"/>
      <c r="AB31" s="238"/>
      <c r="AC31" s="238"/>
      <c r="AD31" s="238"/>
      <c r="AE31" s="238"/>
      <c r="AF31" s="36"/>
      <c r="AG31" s="36"/>
      <c r="AH31" s="36"/>
      <c r="AI31" s="36"/>
      <c r="AJ31" s="36"/>
      <c r="AK31" s="237">
        <v>0</v>
      </c>
      <c r="AL31" s="238"/>
      <c r="AM31" s="238"/>
      <c r="AN31" s="238"/>
      <c r="AO31" s="238"/>
      <c r="AP31" s="36"/>
      <c r="AQ31" s="36"/>
      <c r="AR31" s="37"/>
      <c r="BE31" s="246"/>
    </row>
    <row r="32" spans="1:71" s="2" customFormat="1" ht="14.4" hidden="1" customHeight="1">
      <c r="B32" s="35"/>
      <c r="C32" s="36"/>
      <c r="D32" s="36"/>
      <c r="E32" s="36"/>
      <c r="F32" s="24" t="s">
        <v>47</v>
      </c>
      <c r="G32" s="36"/>
      <c r="H32" s="36"/>
      <c r="I32" s="36"/>
      <c r="J32" s="36"/>
      <c r="K32" s="36"/>
      <c r="L32" s="239">
        <v>0.15</v>
      </c>
      <c r="M32" s="238"/>
      <c r="N32" s="238"/>
      <c r="O32" s="238"/>
      <c r="P32" s="238"/>
      <c r="Q32" s="36"/>
      <c r="R32" s="36"/>
      <c r="S32" s="36"/>
      <c r="T32" s="36"/>
      <c r="U32" s="36"/>
      <c r="V32" s="36"/>
      <c r="W32" s="237">
        <f>ROUND(BC94, 2)</f>
        <v>0</v>
      </c>
      <c r="X32" s="238"/>
      <c r="Y32" s="238"/>
      <c r="Z32" s="238"/>
      <c r="AA32" s="238"/>
      <c r="AB32" s="238"/>
      <c r="AC32" s="238"/>
      <c r="AD32" s="238"/>
      <c r="AE32" s="238"/>
      <c r="AF32" s="36"/>
      <c r="AG32" s="36"/>
      <c r="AH32" s="36"/>
      <c r="AI32" s="36"/>
      <c r="AJ32" s="36"/>
      <c r="AK32" s="237">
        <v>0</v>
      </c>
      <c r="AL32" s="238"/>
      <c r="AM32" s="238"/>
      <c r="AN32" s="238"/>
      <c r="AO32" s="238"/>
      <c r="AP32" s="36"/>
      <c r="AQ32" s="36"/>
      <c r="AR32" s="37"/>
      <c r="BE32" s="246"/>
    </row>
    <row r="33" spans="1:57" s="2" customFormat="1" ht="14.4" hidden="1" customHeight="1">
      <c r="B33" s="35"/>
      <c r="C33" s="36"/>
      <c r="D33" s="36"/>
      <c r="E33" s="36"/>
      <c r="F33" s="24" t="s">
        <v>48</v>
      </c>
      <c r="G33" s="36"/>
      <c r="H33" s="36"/>
      <c r="I33" s="36"/>
      <c r="J33" s="36"/>
      <c r="K33" s="36"/>
      <c r="L33" s="239">
        <v>0</v>
      </c>
      <c r="M33" s="238"/>
      <c r="N33" s="238"/>
      <c r="O33" s="238"/>
      <c r="P33" s="238"/>
      <c r="Q33" s="36"/>
      <c r="R33" s="36"/>
      <c r="S33" s="36"/>
      <c r="T33" s="36"/>
      <c r="U33" s="36"/>
      <c r="V33" s="36"/>
      <c r="W33" s="237">
        <f>ROUND(BD94, 2)</f>
        <v>0</v>
      </c>
      <c r="X33" s="238"/>
      <c r="Y33" s="238"/>
      <c r="Z33" s="238"/>
      <c r="AA33" s="238"/>
      <c r="AB33" s="238"/>
      <c r="AC33" s="238"/>
      <c r="AD33" s="238"/>
      <c r="AE33" s="238"/>
      <c r="AF33" s="36"/>
      <c r="AG33" s="36"/>
      <c r="AH33" s="36"/>
      <c r="AI33" s="36"/>
      <c r="AJ33" s="36"/>
      <c r="AK33" s="237">
        <v>0</v>
      </c>
      <c r="AL33" s="238"/>
      <c r="AM33" s="238"/>
      <c r="AN33" s="238"/>
      <c r="AO33" s="238"/>
      <c r="AP33" s="36"/>
      <c r="AQ33" s="36"/>
      <c r="AR33" s="37"/>
      <c r="BE33" s="246"/>
    </row>
    <row r="34" spans="1:57" s="1" customFormat="1" ht="6.9" customHeight="1">
      <c r="A34" s="29"/>
      <c r="B34" s="30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4"/>
      <c r="BE34" s="245"/>
    </row>
    <row r="35" spans="1:57" s="1" customFormat="1" ht="25.95" customHeight="1">
      <c r="A35" s="29"/>
      <c r="B35" s="30"/>
      <c r="C35" s="38"/>
      <c r="D35" s="39" t="s">
        <v>49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50</v>
      </c>
      <c r="U35" s="40"/>
      <c r="V35" s="40"/>
      <c r="W35" s="40"/>
      <c r="X35" s="240" t="s">
        <v>51</v>
      </c>
      <c r="Y35" s="241"/>
      <c r="Z35" s="241"/>
      <c r="AA35" s="241"/>
      <c r="AB35" s="241"/>
      <c r="AC35" s="40"/>
      <c r="AD35" s="40"/>
      <c r="AE35" s="40"/>
      <c r="AF35" s="40"/>
      <c r="AG35" s="40"/>
      <c r="AH35" s="40"/>
      <c r="AI35" s="40"/>
      <c r="AJ35" s="40"/>
      <c r="AK35" s="242">
        <f>SUM(AK26:AK33)</f>
        <v>0</v>
      </c>
      <c r="AL35" s="241"/>
      <c r="AM35" s="241"/>
      <c r="AN35" s="241"/>
      <c r="AO35" s="243"/>
      <c r="AP35" s="38"/>
      <c r="AQ35" s="38"/>
      <c r="AR35" s="34"/>
      <c r="BE35" s="29"/>
    </row>
    <row r="36" spans="1:57" s="1" customFormat="1" ht="6.9" customHeight="1">
      <c r="A36" s="29"/>
      <c r="B36" s="30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4"/>
      <c r="BE36" s="29"/>
    </row>
    <row r="37" spans="1:57" s="1" customFormat="1" ht="14.4" customHeight="1">
      <c r="A37" s="29"/>
      <c r="B37" s="30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4"/>
      <c r="BE37" s="29"/>
    </row>
    <row r="38" spans="1:57" ht="14.4" customHeight="1"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5"/>
    </row>
    <row r="39" spans="1:57" ht="14.4" customHeight="1"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5"/>
    </row>
    <row r="40" spans="1:57" ht="14.4" customHeight="1"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5"/>
    </row>
    <row r="41" spans="1:57" ht="14.4" customHeight="1"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5"/>
    </row>
    <row r="42" spans="1:57" ht="14.4" customHeight="1"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5"/>
    </row>
    <row r="43" spans="1:57" ht="14.4" customHeight="1"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5"/>
    </row>
    <row r="44" spans="1:57" ht="14.4" customHeight="1"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5"/>
    </row>
    <row r="45" spans="1:57" ht="14.4" customHeight="1"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5"/>
    </row>
    <row r="46" spans="1:57" ht="14.4" customHeight="1"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5"/>
    </row>
    <row r="47" spans="1:57" ht="14.4" customHeight="1"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5"/>
    </row>
    <row r="48" spans="1:57" ht="14.4" customHeight="1"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5"/>
    </row>
    <row r="49" spans="1:57" s="1" customFormat="1" ht="14.4" customHeight="1">
      <c r="B49" s="42"/>
      <c r="C49" s="43"/>
      <c r="D49" s="44" t="s">
        <v>52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53</v>
      </c>
      <c r="AI49" s="45"/>
      <c r="AJ49" s="45"/>
      <c r="AK49" s="45"/>
      <c r="AL49" s="45"/>
      <c r="AM49" s="45"/>
      <c r="AN49" s="45"/>
      <c r="AO49" s="45"/>
      <c r="AP49" s="43"/>
      <c r="AQ49" s="43"/>
      <c r="AR49" s="46"/>
    </row>
    <row r="50" spans="1:57"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5"/>
    </row>
    <row r="51" spans="1:57"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5"/>
    </row>
    <row r="52" spans="1:57"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5"/>
    </row>
    <row r="53" spans="1:57"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5"/>
    </row>
    <row r="54" spans="1:57"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5"/>
    </row>
    <row r="55" spans="1:57"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5"/>
    </row>
    <row r="56" spans="1:57">
      <c r="B56" s="16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5"/>
    </row>
    <row r="57" spans="1:57">
      <c r="B57" s="16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5"/>
    </row>
    <row r="58" spans="1:57">
      <c r="B58" s="16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5"/>
    </row>
    <row r="59" spans="1:57">
      <c r="B59" s="16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5"/>
    </row>
    <row r="60" spans="1:57" s="1" customFormat="1" ht="13.2">
      <c r="A60" s="29"/>
      <c r="B60" s="30"/>
      <c r="C60" s="31"/>
      <c r="D60" s="47" t="s">
        <v>54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7" t="s">
        <v>55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7" t="s">
        <v>54</v>
      </c>
      <c r="AI60" s="33"/>
      <c r="AJ60" s="33"/>
      <c r="AK60" s="33"/>
      <c r="AL60" s="33"/>
      <c r="AM60" s="47" t="s">
        <v>55</v>
      </c>
      <c r="AN60" s="33"/>
      <c r="AO60" s="33"/>
      <c r="AP60" s="31"/>
      <c r="AQ60" s="31"/>
      <c r="AR60" s="34"/>
      <c r="BE60" s="29"/>
    </row>
    <row r="61" spans="1:57">
      <c r="B61" s="16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5"/>
    </row>
    <row r="62" spans="1:57"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5"/>
    </row>
    <row r="63" spans="1:57"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5"/>
    </row>
    <row r="64" spans="1:57" s="1" customFormat="1" ht="13.2">
      <c r="A64" s="29"/>
      <c r="B64" s="30"/>
      <c r="C64" s="31"/>
      <c r="D64" s="44" t="s">
        <v>56</v>
      </c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4" t="s">
        <v>57</v>
      </c>
      <c r="AI64" s="48"/>
      <c r="AJ64" s="48"/>
      <c r="AK64" s="48"/>
      <c r="AL64" s="48"/>
      <c r="AM64" s="48"/>
      <c r="AN64" s="48"/>
      <c r="AO64" s="48"/>
      <c r="AP64" s="31"/>
      <c r="AQ64" s="31"/>
      <c r="AR64" s="34"/>
      <c r="BE64" s="29"/>
    </row>
    <row r="65" spans="1:57"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5"/>
    </row>
    <row r="66" spans="1:57"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5"/>
    </row>
    <row r="67" spans="1:57"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5"/>
    </row>
    <row r="68" spans="1:57"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5"/>
    </row>
    <row r="69" spans="1:57"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5"/>
    </row>
    <row r="70" spans="1:57"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5"/>
    </row>
    <row r="71" spans="1:57"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5"/>
    </row>
    <row r="72" spans="1:57"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5"/>
    </row>
    <row r="73" spans="1:57"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5"/>
    </row>
    <row r="74" spans="1:57"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5"/>
    </row>
    <row r="75" spans="1:57" s="1" customFormat="1" ht="13.2">
      <c r="A75" s="29"/>
      <c r="B75" s="30"/>
      <c r="C75" s="31"/>
      <c r="D75" s="47" t="s">
        <v>54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7" t="s">
        <v>55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7" t="s">
        <v>54</v>
      </c>
      <c r="AI75" s="33"/>
      <c r="AJ75" s="33"/>
      <c r="AK75" s="33"/>
      <c r="AL75" s="33"/>
      <c r="AM75" s="47" t="s">
        <v>55</v>
      </c>
      <c r="AN75" s="33"/>
      <c r="AO75" s="33"/>
      <c r="AP75" s="31"/>
      <c r="AQ75" s="31"/>
      <c r="AR75" s="34"/>
      <c r="BE75" s="29"/>
    </row>
    <row r="76" spans="1:57" s="1" customFormat="1">
      <c r="A76" s="29"/>
      <c r="B76" s="30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4"/>
      <c r="BE76" s="29"/>
    </row>
    <row r="77" spans="1:57" s="1" customFormat="1" ht="6.9" customHeight="1">
      <c r="A77" s="29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34"/>
      <c r="BE77" s="29"/>
    </row>
    <row r="81" spans="1:91" s="1" customFormat="1" ht="6.9" customHeight="1">
      <c r="A81" s="29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34"/>
      <c r="BE81" s="29"/>
    </row>
    <row r="82" spans="1:91" s="1" customFormat="1" ht="24.9" customHeight="1">
      <c r="A82" s="29"/>
      <c r="B82" s="30"/>
      <c r="C82" s="18" t="s">
        <v>58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4"/>
      <c r="BE82" s="29"/>
    </row>
    <row r="83" spans="1:91" s="1" customFormat="1" ht="6.9" customHeight="1">
      <c r="A83" s="29"/>
      <c r="B83" s="30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4"/>
      <c r="BE83" s="29"/>
    </row>
    <row r="84" spans="1:91" s="3" customFormat="1" ht="12" customHeight="1">
      <c r="B84" s="53"/>
      <c r="C84" s="24" t="s">
        <v>13</v>
      </c>
      <c r="D84" s="54"/>
      <c r="E84" s="54"/>
      <c r="F84" s="54"/>
      <c r="G84" s="54"/>
      <c r="H84" s="54"/>
      <c r="I84" s="54"/>
      <c r="J84" s="54"/>
      <c r="K84" s="54"/>
      <c r="L84" s="54" t="str">
        <f>K5</f>
        <v>112019</v>
      </c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5"/>
    </row>
    <row r="85" spans="1:91" s="4" customFormat="1" ht="36.9" customHeight="1">
      <c r="B85" s="56"/>
      <c r="C85" s="57" t="s">
        <v>16</v>
      </c>
      <c r="D85" s="58"/>
      <c r="E85" s="58"/>
      <c r="F85" s="58"/>
      <c r="G85" s="58"/>
      <c r="H85" s="58"/>
      <c r="I85" s="58"/>
      <c r="J85" s="58"/>
      <c r="K85" s="58"/>
      <c r="L85" s="226" t="str">
        <f>K6</f>
        <v>Oprava ulice 23c v Libočanech</v>
      </c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P85" s="58"/>
      <c r="AQ85" s="58"/>
      <c r="AR85" s="59"/>
    </row>
    <row r="86" spans="1:91" s="1" customFormat="1" ht="6.9" customHeight="1">
      <c r="A86" s="29"/>
      <c r="B86" s="30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4"/>
      <c r="BE86" s="29"/>
    </row>
    <row r="87" spans="1:91" s="1" customFormat="1" ht="12" customHeight="1">
      <c r="A87" s="29"/>
      <c r="B87" s="30"/>
      <c r="C87" s="24" t="s">
        <v>20</v>
      </c>
      <c r="D87" s="31"/>
      <c r="E87" s="31"/>
      <c r="F87" s="31"/>
      <c r="G87" s="31"/>
      <c r="H87" s="31"/>
      <c r="I87" s="31"/>
      <c r="J87" s="31"/>
      <c r="K87" s="31"/>
      <c r="L87" s="60" t="str">
        <f>IF(K8="","",K8)</f>
        <v xml:space="preserve"> </v>
      </c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24" t="s">
        <v>22</v>
      </c>
      <c r="AJ87" s="31"/>
      <c r="AK87" s="31"/>
      <c r="AL87" s="31"/>
      <c r="AM87" s="228" t="str">
        <f>IF(AN8= "","",AN8)</f>
        <v>5. 3. 2020</v>
      </c>
      <c r="AN87" s="228"/>
      <c r="AO87" s="31"/>
      <c r="AP87" s="31"/>
      <c r="AQ87" s="31"/>
      <c r="AR87" s="34"/>
      <c r="BE87" s="29"/>
    </row>
    <row r="88" spans="1:91" s="1" customFormat="1" ht="6.9" customHeight="1">
      <c r="A88" s="29"/>
      <c r="B88" s="3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4"/>
      <c r="BE88" s="29"/>
    </row>
    <row r="89" spans="1:91" s="1" customFormat="1" ht="15.15" customHeight="1">
      <c r="A89" s="29"/>
      <c r="B89" s="30"/>
      <c r="C89" s="24" t="s">
        <v>24</v>
      </c>
      <c r="D89" s="31"/>
      <c r="E89" s="31"/>
      <c r="F89" s="31"/>
      <c r="G89" s="31"/>
      <c r="H89" s="31"/>
      <c r="I89" s="31"/>
      <c r="J89" s="31"/>
      <c r="K89" s="31"/>
      <c r="L89" s="54" t="str">
        <f>IF(E11= "","",E11)</f>
        <v>Obec Libočany</v>
      </c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24" t="s">
        <v>31</v>
      </c>
      <c r="AJ89" s="31"/>
      <c r="AK89" s="31"/>
      <c r="AL89" s="31"/>
      <c r="AM89" s="229" t="str">
        <f>IF(E17="","",E17)</f>
        <v>Tomáš Behina</v>
      </c>
      <c r="AN89" s="230"/>
      <c r="AO89" s="230"/>
      <c r="AP89" s="230"/>
      <c r="AQ89" s="31"/>
      <c r="AR89" s="34"/>
      <c r="AS89" s="231" t="s">
        <v>59</v>
      </c>
      <c r="AT89" s="232"/>
      <c r="AU89" s="62"/>
      <c r="AV89" s="62"/>
      <c r="AW89" s="62"/>
      <c r="AX89" s="62"/>
      <c r="AY89" s="62"/>
      <c r="AZ89" s="62"/>
      <c r="BA89" s="62"/>
      <c r="BB89" s="62"/>
      <c r="BC89" s="62"/>
      <c r="BD89" s="63"/>
      <c r="BE89" s="29"/>
    </row>
    <row r="90" spans="1:91" s="1" customFormat="1" ht="15.15" customHeight="1">
      <c r="A90" s="29"/>
      <c r="B90" s="30"/>
      <c r="C90" s="24" t="s">
        <v>29</v>
      </c>
      <c r="D90" s="31"/>
      <c r="E90" s="31"/>
      <c r="F90" s="31"/>
      <c r="G90" s="31"/>
      <c r="H90" s="31"/>
      <c r="I90" s="31"/>
      <c r="J90" s="31"/>
      <c r="K90" s="31"/>
      <c r="L90" s="54" t="str">
        <f>IF(E14= "Vyplň údaj","",E14)</f>
        <v/>
      </c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24" t="s">
        <v>36</v>
      </c>
      <c r="AJ90" s="31"/>
      <c r="AK90" s="31"/>
      <c r="AL90" s="31"/>
      <c r="AM90" s="229" t="str">
        <f>IF(E20="","",E20)</f>
        <v>Tomáš Behina</v>
      </c>
      <c r="AN90" s="230"/>
      <c r="AO90" s="230"/>
      <c r="AP90" s="230"/>
      <c r="AQ90" s="31"/>
      <c r="AR90" s="34"/>
      <c r="AS90" s="233"/>
      <c r="AT90" s="234"/>
      <c r="AU90" s="64"/>
      <c r="AV90" s="64"/>
      <c r="AW90" s="64"/>
      <c r="AX90" s="64"/>
      <c r="AY90" s="64"/>
      <c r="AZ90" s="64"/>
      <c r="BA90" s="64"/>
      <c r="BB90" s="64"/>
      <c r="BC90" s="64"/>
      <c r="BD90" s="65"/>
      <c r="BE90" s="29"/>
    </row>
    <row r="91" spans="1:91" s="1" customFormat="1" ht="10.95" customHeight="1">
      <c r="A91" s="29"/>
      <c r="B91" s="30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4"/>
      <c r="AS91" s="235"/>
      <c r="AT91" s="236"/>
      <c r="AU91" s="66"/>
      <c r="AV91" s="66"/>
      <c r="AW91" s="66"/>
      <c r="AX91" s="66"/>
      <c r="AY91" s="66"/>
      <c r="AZ91" s="66"/>
      <c r="BA91" s="66"/>
      <c r="BB91" s="66"/>
      <c r="BC91" s="66"/>
      <c r="BD91" s="67"/>
      <c r="BE91" s="29"/>
    </row>
    <row r="92" spans="1:91" s="1" customFormat="1" ht="29.25" customHeight="1">
      <c r="A92" s="29"/>
      <c r="B92" s="30"/>
      <c r="C92" s="216" t="s">
        <v>60</v>
      </c>
      <c r="D92" s="217"/>
      <c r="E92" s="217"/>
      <c r="F92" s="217"/>
      <c r="G92" s="217"/>
      <c r="H92" s="68"/>
      <c r="I92" s="218" t="s">
        <v>61</v>
      </c>
      <c r="J92" s="217"/>
      <c r="K92" s="217"/>
      <c r="L92" s="217"/>
      <c r="M92" s="217"/>
      <c r="N92" s="217"/>
      <c r="O92" s="217"/>
      <c r="P92" s="217"/>
      <c r="Q92" s="217"/>
      <c r="R92" s="217"/>
      <c r="S92" s="217"/>
      <c r="T92" s="217"/>
      <c r="U92" s="217"/>
      <c r="V92" s="217"/>
      <c r="W92" s="217"/>
      <c r="X92" s="217"/>
      <c r="Y92" s="217"/>
      <c r="Z92" s="217"/>
      <c r="AA92" s="217"/>
      <c r="AB92" s="217"/>
      <c r="AC92" s="217"/>
      <c r="AD92" s="217"/>
      <c r="AE92" s="217"/>
      <c r="AF92" s="217"/>
      <c r="AG92" s="219" t="s">
        <v>62</v>
      </c>
      <c r="AH92" s="217"/>
      <c r="AI92" s="217"/>
      <c r="AJ92" s="217"/>
      <c r="AK92" s="217"/>
      <c r="AL92" s="217"/>
      <c r="AM92" s="217"/>
      <c r="AN92" s="218" t="s">
        <v>63</v>
      </c>
      <c r="AO92" s="217"/>
      <c r="AP92" s="220"/>
      <c r="AQ92" s="69" t="s">
        <v>64</v>
      </c>
      <c r="AR92" s="34"/>
      <c r="AS92" s="70" t="s">
        <v>65</v>
      </c>
      <c r="AT92" s="71" t="s">
        <v>66</v>
      </c>
      <c r="AU92" s="71" t="s">
        <v>67</v>
      </c>
      <c r="AV92" s="71" t="s">
        <v>68</v>
      </c>
      <c r="AW92" s="71" t="s">
        <v>69</v>
      </c>
      <c r="AX92" s="71" t="s">
        <v>70</v>
      </c>
      <c r="AY92" s="71" t="s">
        <v>71</v>
      </c>
      <c r="AZ92" s="71" t="s">
        <v>72</v>
      </c>
      <c r="BA92" s="71" t="s">
        <v>73</v>
      </c>
      <c r="BB92" s="71" t="s">
        <v>74</v>
      </c>
      <c r="BC92" s="71" t="s">
        <v>75</v>
      </c>
      <c r="BD92" s="72" t="s">
        <v>76</v>
      </c>
      <c r="BE92" s="29"/>
    </row>
    <row r="93" spans="1:91" s="1" customFormat="1" ht="10.95" customHeight="1">
      <c r="A93" s="29"/>
      <c r="B93" s="30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4"/>
      <c r="AS93" s="73"/>
      <c r="AT93" s="74"/>
      <c r="AU93" s="74"/>
      <c r="AV93" s="74"/>
      <c r="AW93" s="74"/>
      <c r="AX93" s="74"/>
      <c r="AY93" s="74"/>
      <c r="AZ93" s="74"/>
      <c r="BA93" s="74"/>
      <c r="BB93" s="74"/>
      <c r="BC93" s="74"/>
      <c r="BD93" s="75"/>
      <c r="BE93" s="29"/>
    </row>
    <row r="94" spans="1:91" s="5" customFormat="1" ht="32.4" customHeight="1">
      <c r="B94" s="76"/>
      <c r="C94" s="77" t="s">
        <v>77</v>
      </c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224">
        <f>ROUND(AG95,2)</f>
        <v>0</v>
      </c>
      <c r="AH94" s="224"/>
      <c r="AI94" s="224"/>
      <c r="AJ94" s="224"/>
      <c r="AK94" s="224"/>
      <c r="AL94" s="224"/>
      <c r="AM94" s="224"/>
      <c r="AN94" s="225">
        <f>SUM(AG94,AT94)</f>
        <v>0</v>
      </c>
      <c r="AO94" s="225"/>
      <c r="AP94" s="225"/>
      <c r="AQ94" s="80" t="s">
        <v>1</v>
      </c>
      <c r="AR94" s="81"/>
      <c r="AS94" s="82">
        <f>ROUND(AS95,2)</f>
        <v>0</v>
      </c>
      <c r="AT94" s="83">
        <f>ROUND(SUM(AV94:AW94),2)</f>
        <v>0</v>
      </c>
      <c r="AU94" s="84">
        <f>ROUND(AU95,5)</f>
        <v>0</v>
      </c>
      <c r="AV94" s="83">
        <f>ROUND(AZ94*L29,2)</f>
        <v>0</v>
      </c>
      <c r="AW94" s="83">
        <f>ROUND(BA94*L30,2)</f>
        <v>0</v>
      </c>
      <c r="AX94" s="83">
        <f>ROUND(BB94*L29,2)</f>
        <v>0</v>
      </c>
      <c r="AY94" s="83">
        <f>ROUND(BC94*L30,2)</f>
        <v>0</v>
      </c>
      <c r="AZ94" s="83">
        <f>ROUND(AZ95,2)</f>
        <v>0</v>
      </c>
      <c r="BA94" s="83">
        <f>ROUND(BA95,2)</f>
        <v>0</v>
      </c>
      <c r="BB94" s="83">
        <f>ROUND(BB95,2)</f>
        <v>0</v>
      </c>
      <c r="BC94" s="83">
        <f>ROUND(BC95,2)</f>
        <v>0</v>
      </c>
      <c r="BD94" s="85">
        <f>ROUND(BD95,2)</f>
        <v>0</v>
      </c>
      <c r="BS94" s="86" t="s">
        <v>78</v>
      </c>
      <c r="BT94" s="86" t="s">
        <v>79</v>
      </c>
      <c r="BU94" s="87" t="s">
        <v>80</v>
      </c>
      <c r="BV94" s="86" t="s">
        <v>81</v>
      </c>
      <c r="BW94" s="86" t="s">
        <v>5</v>
      </c>
      <c r="BX94" s="86" t="s">
        <v>82</v>
      </c>
      <c r="CL94" s="86" t="s">
        <v>1</v>
      </c>
    </row>
    <row r="95" spans="1:91" s="6" customFormat="1" ht="16.5" customHeight="1">
      <c r="A95" s="88" t="s">
        <v>83</v>
      </c>
      <c r="B95" s="89"/>
      <c r="C95" s="90"/>
      <c r="D95" s="223" t="s">
        <v>84</v>
      </c>
      <c r="E95" s="223"/>
      <c r="F95" s="223"/>
      <c r="G95" s="223"/>
      <c r="H95" s="223"/>
      <c r="I95" s="91"/>
      <c r="J95" s="223" t="s">
        <v>85</v>
      </c>
      <c r="K95" s="223"/>
      <c r="L95" s="223"/>
      <c r="M95" s="223"/>
      <c r="N95" s="223"/>
      <c r="O95" s="223"/>
      <c r="P95" s="223"/>
      <c r="Q95" s="223"/>
      <c r="R95" s="223"/>
      <c r="S95" s="223"/>
      <c r="T95" s="223"/>
      <c r="U95" s="223"/>
      <c r="V95" s="223"/>
      <c r="W95" s="223"/>
      <c r="X95" s="223"/>
      <c r="Y95" s="223"/>
      <c r="Z95" s="223"/>
      <c r="AA95" s="223"/>
      <c r="AB95" s="223"/>
      <c r="AC95" s="223"/>
      <c r="AD95" s="223"/>
      <c r="AE95" s="223"/>
      <c r="AF95" s="223"/>
      <c r="AG95" s="221">
        <f>'SO-400 - Veřejné osvětlení'!J30</f>
        <v>0</v>
      </c>
      <c r="AH95" s="222"/>
      <c r="AI95" s="222"/>
      <c r="AJ95" s="222"/>
      <c r="AK95" s="222"/>
      <c r="AL95" s="222"/>
      <c r="AM95" s="222"/>
      <c r="AN95" s="221">
        <f>SUM(AG95,AT95)</f>
        <v>0</v>
      </c>
      <c r="AO95" s="222"/>
      <c r="AP95" s="222"/>
      <c r="AQ95" s="92" t="s">
        <v>86</v>
      </c>
      <c r="AR95" s="93"/>
      <c r="AS95" s="94">
        <v>0</v>
      </c>
      <c r="AT95" s="95">
        <f>ROUND(SUM(AV95:AW95),2)</f>
        <v>0</v>
      </c>
      <c r="AU95" s="96">
        <f>'SO-400 - Veřejné osvětlení'!P119</f>
        <v>0</v>
      </c>
      <c r="AV95" s="95">
        <f>'SO-400 - Veřejné osvětlení'!J33</f>
        <v>0</v>
      </c>
      <c r="AW95" s="95">
        <f>'SO-400 - Veřejné osvětlení'!J34</f>
        <v>0</v>
      </c>
      <c r="AX95" s="95">
        <f>'SO-400 - Veřejné osvětlení'!J35</f>
        <v>0</v>
      </c>
      <c r="AY95" s="95">
        <f>'SO-400 - Veřejné osvětlení'!J36</f>
        <v>0</v>
      </c>
      <c r="AZ95" s="95">
        <f>'SO-400 - Veřejné osvětlení'!F33</f>
        <v>0</v>
      </c>
      <c r="BA95" s="95">
        <f>'SO-400 - Veřejné osvětlení'!F34</f>
        <v>0</v>
      </c>
      <c r="BB95" s="95">
        <f>'SO-400 - Veřejné osvětlení'!F35</f>
        <v>0</v>
      </c>
      <c r="BC95" s="95">
        <f>'SO-400 - Veřejné osvětlení'!F36</f>
        <v>0</v>
      </c>
      <c r="BD95" s="97">
        <f>'SO-400 - Veřejné osvětlení'!F37</f>
        <v>0</v>
      </c>
      <c r="BT95" s="98" t="s">
        <v>87</v>
      </c>
      <c r="BV95" s="98" t="s">
        <v>81</v>
      </c>
      <c r="BW95" s="98" t="s">
        <v>88</v>
      </c>
      <c r="BX95" s="98" t="s">
        <v>5</v>
      </c>
      <c r="CL95" s="98" t="s">
        <v>1</v>
      </c>
      <c r="CM95" s="98" t="s">
        <v>89</v>
      </c>
    </row>
    <row r="96" spans="1:91" s="1" customFormat="1" ht="30" customHeight="1">
      <c r="A96" s="29"/>
      <c r="B96" s="30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4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</row>
    <row r="97" spans="1:57" s="1" customFormat="1" ht="6.9" customHeight="1">
      <c r="A97" s="29"/>
      <c r="B97" s="49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34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</sheetData>
  <sheetProtection password="CC35" sheet="1" objects="1" scenarios="1" formatColumns="0" formatRows="0"/>
  <mergeCells count="42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SO-400 - Veřejné osvětlení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84"/>
  <sheetViews>
    <sheetView showGridLines="0" topLeftCell="A131" workbookViewId="0">
      <selection activeCell="I176" sqref="I176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" customWidth="1"/>
    <col min="8" max="8" width="11.42578125" customWidth="1"/>
    <col min="9" max="9" width="20.140625" style="99" customWidth="1"/>
    <col min="10" max="11" width="20.140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1:46" ht="36.9" customHeight="1"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2" t="s">
        <v>88</v>
      </c>
    </row>
    <row r="3" spans="1:46" ht="6.9" customHeight="1">
      <c r="B3" s="100"/>
      <c r="C3" s="101"/>
      <c r="D3" s="101"/>
      <c r="E3" s="101"/>
      <c r="F3" s="101"/>
      <c r="G3" s="101"/>
      <c r="H3" s="101"/>
      <c r="I3" s="102"/>
      <c r="J3" s="101"/>
      <c r="K3" s="101"/>
      <c r="L3" s="15"/>
      <c r="AT3" s="12" t="s">
        <v>89</v>
      </c>
    </row>
    <row r="4" spans="1:46" ht="24.9" customHeight="1">
      <c r="B4" s="15"/>
      <c r="D4" s="103" t="s">
        <v>90</v>
      </c>
      <c r="L4" s="15"/>
      <c r="M4" s="104" t="s">
        <v>10</v>
      </c>
      <c r="AT4" s="12" t="s">
        <v>4</v>
      </c>
    </row>
    <row r="5" spans="1:46" ht="6.9" customHeight="1">
      <c r="B5" s="15"/>
      <c r="L5" s="15"/>
    </row>
    <row r="6" spans="1:46" ht="12" customHeight="1">
      <c r="B6" s="15"/>
      <c r="D6" s="105" t="s">
        <v>16</v>
      </c>
      <c r="L6" s="15"/>
    </row>
    <row r="7" spans="1:46" ht="16.5" customHeight="1">
      <c r="B7" s="15"/>
      <c r="E7" s="259" t="str">
        <f>'Rekapitulace stavby'!K6</f>
        <v>Oprava ulice 23c v Libočanech</v>
      </c>
      <c r="F7" s="260"/>
      <c r="G7" s="260"/>
      <c r="H7" s="260"/>
      <c r="L7" s="15"/>
    </row>
    <row r="8" spans="1:46" s="1" customFormat="1" ht="12" customHeight="1">
      <c r="A8" s="29"/>
      <c r="B8" s="34"/>
      <c r="C8" s="29"/>
      <c r="D8" s="105" t="s">
        <v>91</v>
      </c>
      <c r="E8" s="29"/>
      <c r="F8" s="29"/>
      <c r="G8" s="29"/>
      <c r="H8" s="29"/>
      <c r="I8" s="106"/>
      <c r="J8" s="29"/>
      <c r="K8" s="29"/>
      <c r="L8" s="46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1" customFormat="1" ht="16.5" customHeight="1">
      <c r="A9" s="29"/>
      <c r="B9" s="34"/>
      <c r="C9" s="29"/>
      <c r="D9" s="29"/>
      <c r="E9" s="261" t="s">
        <v>92</v>
      </c>
      <c r="F9" s="262"/>
      <c r="G9" s="262"/>
      <c r="H9" s="262"/>
      <c r="I9" s="106"/>
      <c r="J9" s="29"/>
      <c r="K9" s="29"/>
      <c r="L9" s="46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1" customFormat="1">
      <c r="A10" s="29"/>
      <c r="B10" s="34"/>
      <c r="C10" s="29"/>
      <c r="D10" s="29"/>
      <c r="E10" s="29"/>
      <c r="F10" s="29"/>
      <c r="G10" s="29"/>
      <c r="H10" s="29"/>
      <c r="I10" s="106"/>
      <c r="J10" s="29"/>
      <c r="K10" s="29"/>
      <c r="L10" s="46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1" customFormat="1" ht="12" customHeight="1">
      <c r="A11" s="29"/>
      <c r="B11" s="34"/>
      <c r="C11" s="29"/>
      <c r="D11" s="105" t="s">
        <v>18</v>
      </c>
      <c r="E11" s="29"/>
      <c r="F11" s="107" t="s">
        <v>1</v>
      </c>
      <c r="G11" s="29"/>
      <c r="H11" s="29"/>
      <c r="I11" s="108" t="s">
        <v>19</v>
      </c>
      <c r="J11" s="107" t="s">
        <v>1</v>
      </c>
      <c r="K11" s="29"/>
      <c r="L11" s="46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1" customFormat="1" ht="12" customHeight="1">
      <c r="A12" s="29"/>
      <c r="B12" s="34"/>
      <c r="C12" s="29"/>
      <c r="D12" s="105" t="s">
        <v>20</v>
      </c>
      <c r="E12" s="29"/>
      <c r="F12" s="107" t="s">
        <v>21</v>
      </c>
      <c r="G12" s="29"/>
      <c r="H12" s="29"/>
      <c r="I12" s="108" t="s">
        <v>22</v>
      </c>
      <c r="J12" s="109" t="str">
        <f>'Rekapitulace stavby'!AN8</f>
        <v>5. 3. 2020</v>
      </c>
      <c r="K12" s="29"/>
      <c r="L12" s="46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1" customFormat="1" ht="10.95" customHeight="1">
      <c r="A13" s="29"/>
      <c r="B13" s="34"/>
      <c r="C13" s="29"/>
      <c r="D13" s="29"/>
      <c r="E13" s="29"/>
      <c r="F13" s="29"/>
      <c r="G13" s="29"/>
      <c r="H13" s="29"/>
      <c r="I13" s="106"/>
      <c r="J13" s="29"/>
      <c r="K13" s="29"/>
      <c r="L13" s="46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1" customFormat="1" ht="12" customHeight="1">
      <c r="A14" s="29"/>
      <c r="B14" s="34"/>
      <c r="C14" s="29"/>
      <c r="D14" s="105" t="s">
        <v>24</v>
      </c>
      <c r="E14" s="29"/>
      <c r="F14" s="29"/>
      <c r="G14" s="29"/>
      <c r="H14" s="29"/>
      <c r="I14" s="108" t="s">
        <v>25</v>
      </c>
      <c r="J14" s="107" t="s">
        <v>26</v>
      </c>
      <c r="K14" s="29"/>
      <c r="L14" s="46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1" customFormat="1" ht="18" customHeight="1">
      <c r="A15" s="29"/>
      <c r="B15" s="34"/>
      <c r="C15" s="29"/>
      <c r="D15" s="29"/>
      <c r="E15" s="107" t="s">
        <v>27</v>
      </c>
      <c r="F15" s="29"/>
      <c r="G15" s="29"/>
      <c r="H15" s="29"/>
      <c r="I15" s="108" t="s">
        <v>28</v>
      </c>
      <c r="J15" s="107" t="s">
        <v>1</v>
      </c>
      <c r="K15" s="29"/>
      <c r="L15" s="46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1" customFormat="1" ht="6.9" customHeight="1">
      <c r="A16" s="29"/>
      <c r="B16" s="34"/>
      <c r="C16" s="29"/>
      <c r="D16" s="29"/>
      <c r="E16" s="29"/>
      <c r="F16" s="29"/>
      <c r="G16" s="29"/>
      <c r="H16" s="29"/>
      <c r="I16" s="106"/>
      <c r="J16" s="29"/>
      <c r="K16" s="29"/>
      <c r="L16" s="46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1" customFormat="1" ht="12" customHeight="1">
      <c r="A17" s="29"/>
      <c r="B17" s="34"/>
      <c r="C17" s="29"/>
      <c r="D17" s="105" t="s">
        <v>29</v>
      </c>
      <c r="E17" s="29"/>
      <c r="F17" s="29"/>
      <c r="G17" s="29"/>
      <c r="H17" s="29"/>
      <c r="I17" s="108" t="s">
        <v>25</v>
      </c>
      <c r="J17" s="25" t="str">
        <f>'Rekapitulace stavby'!AN13</f>
        <v>Vyplň údaj</v>
      </c>
      <c r="K17" s="29"/>
      <c r="L17" s="46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1" customFormat="1" ht="18" customHeight="1">
      <c r="A18" s="29"/>
      <c r="B18" s="34"/>
      <c r="C18" s="29"/>
      <c r="D18" s="29"/>
      <c r="E18" s="263" t="str">
        <f>'Rekapitulace stavby'!E14</f>
        <v>Vyplň údaj</v>
      </c>
      <c r="F18" s="264"/>
      <c r="G18" s="264"/>
      <c r="H18" s="264"/>
      <c r="I18" s="108" t="s">
        <v>28</v>
      </c>
      <c r="J18" s="25" t="str">
        <f>'Rekapitulace stavby'!AN14</f>
        <v>Vyplň údaj</v>
      </c>
      <c r="K18" s="29"/>
      <c r="L18" s="46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1" customFormat="1" ht="6.9" customHeight="1">
      <c r="A19" s="29"/>
      <c r="B19" s="34"/>
      <c r="C19" s="29"/>
      <c r="D19" s="29"/>
      <c r="E19" s="29"/>
      <c r="F19" s="29"/>
      <c r="G19" s="29"/>
      <c r="H19" s="29"/>
      <c r="I19" s="106"/>
      <c r="J19" s="29"/>
      <c r="K19" s="29"/>
      <c r="L19" s="46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1" customFormat="1" ht="12" customHeight="1">
      <c r="A20" s="29"/>
      <c r="B20" s="34"/>
      <c r="C20" s="29"/>
      <c r="D20" s="105" t="s">
        <v>31</v>
      </c>
      <c r="E20" s="29"/>
      <c r="F20" s="29"/>
      <c r="G20" s="29"/>
      <c r="H20" s="29"/>
      <c r="I20" s="108" t="s">
        <v>25</v>
      </c>
      <c r="J20" s="107" t="s">
        <v>32</v>
      </c>
      <c r="K20" s="29"/>
      <c r="L20" s="46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1" customFormat="1" ht="18" customHeight="1">
      <c r="A21" s="29"/>
      <c r="B21" s="34"/>
      <c r="C21" s="29"/>
      <c r="D21" s="29"/>
      <c r="E21" s="107" t="s">
        <v>33</v>
      </c>
      <c r="F21" s="29"/>
      <c r="G21" s="29"/>
      <c r="H21" s="29"/>
      <c r="I21" s="108" t="s">
        <v>28</v>
      </c>
      <c r="J21" s="107" t="s">
        <v>34</v>
      </c>
      <c r="K21" s="29"/>
      <c r="L21" s="46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1" customFormat="1" ht="6.9" customHeight="1">
      <c r="A22" s="29"/>
      <c r="B22" s="34"/>
      <c r="C22" s="29"/>
      <c r="D22" s="29"/>
      <c r="E22" s="29"/>
      <c r="F22" s="29"/>
      <c r="G22" s="29"/>
      <c r="H22" s="29"/>
      <c r="I22" s="106"/>
      <c r="J22" s="29"/>
      <c r="K22" s="29"/>
      <c r="L22" s="46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1" customFormat="1" ht="12" customHeight="1">
      <c r="A23" s="29"/>
      <c r="B23" s="34"/>
      <c r="C23" s="29"/>
      <c r="D23" s="105" t="s">
        <v>36</v>
      </c>
      <c r="E23" s="29"/>
      <c r="F23" s="29"/>
      <c r="G23" s="29"/>
      <c r="H23" s="29"/>
      <c r="I23" s="108" t="s">
        <v>25</v>
      </c>
      <c r="J23" s="107" t="s">
        <v>32</v>
      </c>
      <c r="K23" s="29"/>
      <c r="L23" s="46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1" customFormat="1" ht="18" customHeight="1">
      <c r="A24" s="29"/>
      <c r="B24" s="34"/>
      <c r="C24" s="29"/>
      <c r="D24" s="29"/>
      <c r="E24" s="107" t="s">
        <v>33</v>
      </c>
      <c r="F24" s="29"/>
      <c r="G24" s="29"/>
      <c r="H24" s="29"/>
      <c r="I24" s="108" t="s">
        <v>28</v>
      </c>
      <c r="J24" s="107" t="s">
        <v>34</v>
      </c>
      <c r="K24" s="29"/>
      <c r="L24" s="46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1" customFormat="1" ht="6.9" customHeight="1">
      <c r="A25" s="29"/>
      <c r="B25" s="34"/>
      <c r="C25" s="29"/>
      <c r="D25" s="29"/>
      <c r="E25" s="29"/>
      <c r="F25" s="29"/>
      <c r="G25" s="29"/>
      <c r="H25" s="29"/>
      <c r="I25" s="106"/>
      <c r="J25" s="29"/>
      <c r="K25" s="29"/>
      <c r="L25" s="46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1" customFormat="1" ht="12" customHeight="1">
      <c r="A26" s="29"/>
      <c r="B26" s="34"/>
      <c r="C26" s="29"/>
      <c r="D26" s="105" t="s">
        <v>37</v>
      </c>
      <c r="E26" s="29"/>
      <c r="F26" s="29"/>
      <c r="G26" s="29"/>
      <c r="H26" s="29"/>
      <c r="I26" s="106"/>
      <c r="J26" s="29"/>
      <c r="K26" s="29"/>
      <c r="L26" s="46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7" customFormat="1" ht="71.25" customHeight="1">
      <c r="A27" s="110"/>
      <c r="B27" s="111"/>
      <c r="C27" s="110"/>
      <c r="D27" s="110"/>
      <c r="E27" s="265" t="s">
        <v>38</v>
      </c>
      <c r="F27" s="265"/>
      <c r="G27" s="265"/>
      <c r="H27" s="265"/>
      <c r="I27" s="112"/>
      <c r="J27" s="110"/>
      <c r="K27" s="110"/>
      <c r="L27" s="113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1" customFormat="1" ht="6.9" customHeight="1">
      <c r="A28" s="29"/>
      <c r="B28" s="34"/>
      <c r="C28" s="29"/>
      <c r="D28" s="29"/>
      <c r="E28" s="29"/>
      <c r="F28" s="29"/>
      <c r="G28" s="29"/>
      <c r="H28" s="29"/>
      <c r="I28" s="106"/>
      <c r="J28" s="29"/>
      <c r="K28" s="29"/>
      <c r="L28" s="46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1" customFormat="1" ht="6.9" customHeight="1">
      <c r="A29" s="29"/>
      <c r="B29" s="34"/>
      <c r="C29" s="29"/>
      <c r="D29" s="114"/>
      <c r="E29" s="114"/>
      <c r="F29" s="114"/>
      <c r="G29" s="114"/>
      <c r="H29" s="114"/>
      <c r="I29" s="115"/>
      <c r="J29" s="114"/>
      <c r="K29" s="114"/>
      <c r="L29" s="46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1" customFormat="1" ht="25.35" customHeight="1">
      <c r="A30" s="29"/>
      <c r="B30" s="34"/>
      <c r="C30" s="29"/>
      <c r="D30" s="116" t="s">
        <v>39</v>
      </c>
      <c r="E30" s="29"/>
      <c r="F30" s="29"/>
      <c r="G30" s="29"/>
      <c r="H30" s="29"/>
      <c r="I30" s="106"/>
      <c r="J30" s="117">
        <f>ROUND(J119, 2)</f>
        <v>0</v>
      </c>
      <c r="K30" s="29"/>
      <c r="L30" s="46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1" customFormat="1" ht="6.9" customHeight="1">
      <c r="A31" s="29"/>
      <c r="B31" s="34"/>
      <c r="C31" s="29"/>
      <c r="D31" s="114"/>
      <c r="E31" s="114"/>
      <c r="F31" s="114"/>
      <c r="G31" s="114"/>
      <c r="H31" s="114"/>
      <c r="I31" s="115"/>
      <c r="J31" s="114"/>
      <c r="K31" s="114"/>
      <c r="L31" s="46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1" customFormat="1" ht="14.4" customHeight="1">
      <c r="A32" s="29"/>
      <c r="B32" s="34"/>
      <c r="C32" s="29"/>
      <c r="D32" s="29"/>
      <c r="E32" s="29"/>
      <c r="F32" s="118" t="s">
        <v>41</v>
      </c>
      <c r="G32" s="29"/>
      <c r="H32" s="29"/>
      <c r="I32" s="119" t="s">
        <v>40</v>
      </c>
      <c r="J32" s="118" t="s">
        <v>42</v>
      </c>
      <c r="K32" s="29"/>
      <c r="L32" s="46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1" customFormat="1" ht="14.4" customHeight="1">
      <c r="A33" s="29"/>
      <c r="B33" s="34"/>
      <c r="C33" s="29"/>
      <c r="D33" s="120" t="s">
        <v>43</v>
      </c>
      <c r="E33" s="105" t="s">
        <v>44</v>
      </c>
      <c r="F33" s="121">
        <f>ROUND((SUM(BE119:BE183)),  2)</f>
        <v>0</v>
      </c>
      <c r="G33" s="29"/>
      <c r="H33" s="29"/>
      <c r="I33" s="122">
        <v>0.21</v>
      </c>
      <c r="J33" s="121">
        <f>ROUND(((SUM(BE119:BE183))*I33),  2)</f>
        <v>0</v>
      </c>
      <c r="K33" s="29"/>
      <c r="L33" s="46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1" customFormat="1" ht="14.4" customHeight="1">
      <c r="A34" s="29"/>
      <c r="B34" s="34"/>
      <c r="C34" s="29"/>
      <c r="D34" s="29"/>
      <c r="E34" s="105" t="s">
        <v>45</v>
      </c>
      <c r="F34" s="121">
        <f>ROUND((SUM(BF119:BF183)),  2)</f>
        <v>0</v>
      </c>
      <c r="G34" s="29"/>
      <c r="H34" s="29"/>
      <c r="I34" s="122">
        <v>0.15</v>
      </c>
      <c r="J34" s="121">
        <f>ROUND(((SUM(BF119:BF183))*I34),  2)</f>
        <v>0</v>
      </c>
      <c r="K34" s="29"/>
      <c r="L34" s="46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1" customFormat="1" ht="14.4" hidden="1" customHeight="1">
      <c r="A35" s="29"/>
      <c r="B35" s="34"/>
      <c r="C35" s="29"/>
      <c r="D35" s="29"/>
      <c r="E35" s="105" t="s">
        <v>46</v>
      </c>
      <c r="F35" s="121">
        <f>ROUND((SUM(BG119:BG183)),  2)</f>
        <v>0</v>
      </c>
      <c r="G35" s="29"/>
      <c r="H35" s="29"/>
      <c r="I35" s="122">
        <v>0.21</v>
      </c>
      <c r="J35" s="121">
        <f>0</f>
        <v>0</v>
      </c>
      <c r="K35" s="29"/>
      <c r="L35" s="46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1" customFormat="1" ht="14.4" hidden="1" customHeight="1">
      <c r="A36" s="29"/>
      <c r="B36" s="34"/>
      <c r="C36" s="29"/>
      <c r="D36" s="29"/>
      <c r="E36" s="105" t="s">
        <v>47</v>
      </c>
      <c r="F36" s="121">
        <f>ROUND((SUM(BH119:BH183)),  2)</f>
        <v>0</v>
      </c>
      <c r="G36" s="29"/>
      <c r="H36" s="29"/>
      <c r="I36" s="122">
        <v>0.15</v>
      </c>
      <c r="J36" s="121">
        <f>0</f>
        <v>0</v>
      </c>
      <c r="K36" s="29"/>
      <c r="L36" s="46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1" customFormat="1" ht="14.4" hidden="1" customHeight="1">
      <c r="A37" s="29"/>
      <c r="B37" s="34"/>
      <c r="C37" s="29"/>
      <c r="D37" s="29"/>
      <c r="E37" s="105" t="s">
        <v>48</v>
      </c>
      <c r="F37" s="121">
        <f>ROUND((SUM(BI119:BI183)),  2)</f>
        <v>0</v>
      </c>
      <c r="G37" s="29"/>
      <c r="H37" s="29"/>
      <c r="I37" s="122">
        <v>0</v>
      </c>
      <c r="J37" s="121">
        <f>0</f>
        <v>0</v>
      </c>
      <c r="K37" s="29"/>
      <c r="L37" s="46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1" customFormat="1" ht="6.9" customHeight="1">
      <c r="A38" s="29"/>
      <c r="B38" s="34"/>
      <c r="C38" s="29"/>
      <c r="D38" s="29"/>
      <c r="E38" s="29"/>
      <c r="F38" s="29"/>
      <c r="G38" s="29"/>
      <c r="H38" s="29"/>
      <c r="I38" s="106"/>
      <c r="J38" s="29"/>
      <c r="K38" s="29"/>
      <c r="L38" s="46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1" customFormat="1" ht="25.35" customHeight="1">
      <c r="A39" s="29"/>
      <c r="B39" s="34"/>
      <c r="C39" s="123"/>
      <c r="D39" s="124" t="s">
        <v>49</v>
      </c>
      <c r="E39" s="125"/>
      <c r="F39" s="125"/>
      <c r="G39" s="126" t="s">
        <v>50</v>
      </c>
      <c r="H39" s="127" t="s">
        <v>51</v>
      </c>
      <c r="I39" s="128"/>
      <c r="J39" s="129">
        <f>SUM(J30:J37)</f>
        <v>0</v>
      </c>
      <c r="K39" s="130"/>
      <c r="L39" s="46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1" customFormat="1" ht="14.4" customHeight="1">
      <c r="A40" s="29"/>
      <c r="B40" s="34"/>
      <c r="C40" s="29"/>
      <c r="D40" s="29"/>
      <c r="E40" s="29"/>
      <c r="F40" s="29"/>
      <c r="G40" s="29"/>
      <c r="H40" s="29"/>
      <c r="I40" s="106"/>
      <c r="J40" s="29"/>
      <c r="K40" s="29"/>
      <c r="L40" s="46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ht="14.4" customHeight="1">
      <c r="B41" s="15"/>
      <c r="L41" s="15"/>
    </row>
    <row r="42" spans="1:31" ht="14.4" customHeight="1">
      <c r="B42" s="15"/>
      <c r="L42" s="15"/>
    </row>
    <row r="43" spans="1:31" ht="14.4" customHeight="1">
      <c r="B43" s="15"/>
      <c r="L43" s="15"/>
    </row>
    <row r="44" spans="1:31" ht="14.4" customHeight="1">
      <c r="B44" s="15"/>
      <c r="L44" s="15"/>
    </row>
    <row r="45" spans="1:31" ht="14.4" customHeight="1">
      <c r="B45" s="15"/>
      <c r="L45" s="15"/>
    </row>
    <row r="46" spans="1:31" ht="14.4" customHeight="1">
      <c r="B46" s="15"/>
      <c r="L46" s="15"/>
    </row>
    <row r="47" spans="1:31" ht="14.4" customHeight="1">
      <c r="B47" s="15"/>
      <c r="L47" s="15"/>
    </row>
    <row r="48" spans="1:31" ht="14.4" customHeight="1">
      <c r="B48" s="15"/>
      <c r="L48" s="15"/>
    </row>
    <row r="49" spans="1:31" ht="14.4" customHeight="1">
      <c r="B49" s="15"/>
      <c r="L49" s="15"/>
    </row>
    <row r="50" spans="1:31" s="1" customFormat="1" ht="14.4" customHeight="1">
      <c r="B50" s="46"/>
      <c r="D50" s="131" t="s">
        <v>52</v>
      </c>
      <c r="E50" s="132"/>
      <c r="F50" s="132"/>
      <c r="G50" s="131" t="s">
        <v>53</v>
      </c>
      <c r="H50" s="132"/>
      <c r="I50" s="133"/>
      <c r="J50" s="132"/>
      <c r="K50" s="132"/>
      <c r="L50" s="46"/>
    </row>
    <row r="51" spans="1:31">
      <c r="B51" s="15"/>
      <c r="L51" s="15"/>
    </row>
    <row r="52" spans="1:31">
      <c r="B52" s="15"/>
      <c r="L52" s="15"/>
    </row>
    <row r="53" spans="1:31">
      <c r="B53" s="15"/>
      <c r="L53" s="15"/>
    </row>
    <row r="54" spans="1:31">
      <c r="B54" s="15"/>
      <c r="L54" s="15"/>
    </row>
    <row r="55" spans="1:31">
      <c r="B55" s="15"/>
      <c r="L55" s="15"/>
    </row>
    <row r="56" spans="1:31">
      <c r="B56" s="15"/>
      <c r="L56" s="15"/>
    </row>
    <row r="57" spans="1:31">
      <c r="B57" s="15"/>
      <c r="L57" s="15"/>
    </row>
    <row r="58" spans="1:31">
      <c r="B58" s="15"/>
      <c r="L58" s="15"/>
    </row>
    <row r="59" spans="1:31">
      <c r="B59" s="15"/>
      <c r="L59" s="15"/>
    </row>
    <row r="60" spans="1:31">
      <c r="B60" s="15"/>
      <c r="L60" s="15"/>
    </row>
    <row r="61" spans="1:31" s="1" customFormat="1" ht="13.2">
      <c r="A61" s="29"/>
      <c r="B61" s="34"/>
      <c r="C61" s="29"/>
      <c r="D61" s="134" t="s">
        <v>54</v>
      </c>
      <c r="E61" s="135"/>
      <c r="F61" s="136" t="s">
        <v>55</v>
      </c>
      <c r="G61" s="134" t="s">
        <v>54</v>
      </c>
      <c r="H61" s="135"/>
      <c r="I61" s="137"/>
      <c r="J61" s="138" t="s">
        <v>55</v>
      </c>
      <c r="K61" s="135"/>
      <c r="L61" s="46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5"/>
      <c r="L62" s="15"/>
    </row>
    <row r="63" spans="1:31">
      <c r="B63" s="15"/>
      <c r="L63" s="15"/>
    </row>
    <row r="64" spans="1:31">
      <c r="B64" s="15"/>
      <c r="L64" s="15"/>
    </row>
    <row r="65" spans="1:31" s="1" customFormat="1" ht="13.2">
      <c r="A65" s="29"/>
      <c r="B65" s="34"/>
      <c r="C65" s="29"/>
      <c r="D65" s="131" t="s">
        <v>56</v>
      </c>
      <c r="E65" s="139"/>
      <c r="F65" s="139"/>
      <c r="G65" s="131" t="s">
        <v>57</v>
      </c>
      <c r="H65" s="139"/>
      <c r="I65" s="140"/>
      <c r="J65" s="139"/>
      <c r="K65" s="139"/>
      <c r="L65" s="46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5"/>
      <c r="L66" s="15"/>
    </row>
    <row r="67" spans="1:31">
      <c r="B67" s="15"/>
      <c r="L67" s="15"/>
    </row>
    <row r="68" spans="1:31">
      <c r="B68" s="15"/>
      <c r="L68" s="15"/>
    </row>
    <row r="69" spans="1:31">
      <c r="B69" s="15"/>
      <c r="L69" s="15"/>
    </row>
    <row r="70" spans="1:31">
      <c r="B70" s="15"/>
      <c r="L70" s="15"/>
    </row>
    <row r="71" spans="1:31">
      <c r="B71" s="15"/>
      <c r="L71" s="15"/>
    </row>
    <row r="72" spans="1:31">
      <c r="B72" s="15"/>
      <c r="L72" s="15"/>
    </row>
    <row r="73" spans="1:31">
      <c r="B73" s="15"/>
      <c r="L73" s="15"/>
    </row>
    <row r="74" spans="1:31">
      <c r="B74" s="15"/>
      <c r="L74" s="15"/>
    </row>
    <row r="75" spans="1:31">
      <c r="B75" s="15"/>
      <c r="L75" s="15"/>
    </row>
    <row r="76" spans="1:31" s="1" customFormat="1" ht="13.2">
      <c r="A76" s="29"/>
      <c r="B76" s="34"/>
      <c r="C76" s="29"/>
      <c r="D76" s="134" t="s">
        <v>54</v>
      </c>
      <c r="E76" s="135"/>
      <c r="F76" s="136" t="s">
        <v>55</v>
      </c>
      <c r="G76" s="134" t="s">
        <v>54</v>
      </c>
      <c r="H76" s="135"/>
      <c r="I76" s="137"/>
      <c r="J76" s="138" t="s">
        <v>55</v>
      </c>
      <c r="K76" s="135"/>
      <c r="L76" s="46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1" customFormat="1" ht="14.4" customHeight="1">
      <c r="A77" s="29"/>
      <c r="B77" s="141"/>
      <c r="C77" s="142"/>
      <c r="D77" s="142"/>
      <c r="E77" s="142"/>
      <c r="F77" s="142"/>
      <c r="G77" s="142"/>
      <c r="H77" s="142"/>
      <c r="I77" s="143"/>
      <c r="J77" s="142"/>
      <c r="K77" s="142"/>
      <c r="L77" s="46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1" customFormat="1" ht="6.9" customHeight="1">
      <c r="A81" s="29"/>
      <c r="B81" s="144"/>
      <c r="C81" s="145"/>
      <c r="D81" s="145"/>
      <c r="E81" s="145"/>
      <c r="F81" s="145"/>
      <c r="G81" s="145"/>
      <c r="H81" s="145"/>
      <c r="I81" s="146"/>
      <c r="J81" s="145"/>
      <c r="K81" s="145"/>
      <c r="L81" s="46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1" customFormat="1" ht="24.9" customHeight="1">
      <c r="A82" s="29"/>
      <c r="B82" s="30"/>
      <c r="C82" s="18" t="s">
        <v>93</v>
      </c>
      <c r="D82" s="31"/>
      <c r="E82" s="31"/>
      <c r="F82" s="31"/>
      <c r="G82" s="31"/>
      <c r="H82" s="31"/>
      <c r="I82" s="106"/>
      <c r="J82" s="31"/>
      <c r="K82" s="31"/>
      <c r="L82" s="46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1" customFormat="1" ht="6.9" customHeight="1">
      <c r="A83" s="29"/>
      <c r="B83" s="30"/>
      <c r="C83" s="31"/>
      <c r="D83" s="31"/>
      <c r="E83" s="31"/>
      <c r="F83" s="31"/>
      <c r="G83" s="31"/>
      <c r="H83" s="31"/>
      <c r="I83" s="106"/>
      <c r="J83" s="31"/>
      <c r="K83" s="31"/>
      <c r="L83" s="46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1" customFormat="1" ht="12" customHeight="1">
      <c r="A84" s="29"/>
      <c r="B84" s="30"/>
      <c r="C84" s="24" t="s">
        <v>16</v>
      </c>
      <c r="D84" s="31"/>
      <c r="E84" s="31"/>
      <c r="F84" s="31"/>
      <c r="G84" s="31"/>
      <c r="H84" s="31"/>
      <c r="I84" s="106"/>
      <c r="J84" s="31"/>
      <c r="K84" s="31"/>
      <c r="L84" s="46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1" customFormat="1" ht="16.5" customHeight="1">
      <c r="A85" s="29"/>
      <c r="B85" s="30"/>
      <c r="C85" s="31"/>
      <c r="D85" s="31"/>
      <c r="E85" s="257" t="str">
        <f>E7</f>
        <v>Oprava ulice 23c v Libočanech</v>
      </c>
      <c r="F85" s="258"/>
      <c r="G85" s="258"/>
      <c r="H85" s="258"/>
      <c r="I85" s="106"/>
      <c r="J85" s="31"/>
      <c r="K85" s="31"/>
      <c r="L85" s="46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1" customFormat="1" ht="12" customHeight="1">
      <c r="A86" s="29"/>
      <c r="B86" s="30"/>
      <c r="C86" s="24" t="s">
        <v>91</v>
      </c>
      <c r="D86" s="31"/>
      <c r="E86" s="31"/>
      <c r="F86" s="31"/>
      <c r="G86" s="31"/>
      <c r="H86" s="31"/>
      <c r="I86" s="106"/>
      <c r="J86" s="31"/>
      <c r="K86" s="31"/>
      <c r="L86" s="46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1" customFormat="1" ht="16.5" customHeight="1">
      <c r="A87" s="29"/>
      <c r="B87" s="30"/>
      <c r="C87" s="31"/>
      <c r="D87" s="31"/>
      <c r="E87" s="226" t="str">
        <f>E9</f>
        <v>SO-400 - Veřejné osvětlení</v>
      </c>
      <c r="F87" s="256"/>
      <c r="G87" s="256"/>
      <c r="H87" s="256"/>
      <c r="I87" s="106"/>
      <c r="J87" s="31"/>
      <c r="K87" s="31"/>
      <c r="L87" s="46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1" customFormat="1" ht="6.9" customHeight="1">
      <c r="A88" s="29"/>
      <c r="B88" s="30"/>
      <c r="C88" s="31"/>
      <c r="D88" s="31"/>
      <c r="E88" s="31"/>
      <c r="F88" s="31"/>
      <c r="G88" s="31"/>
      <c r="H88" s="31"/>
      <c r="I88" s="106"/>
      <c r="J88" s="31"/>
      <c r="K88" s="31"/>
      <c r="L88" s="46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1" customFormat="1" ht="12" customHeight="1">
      <c r="A89" s="29"/>
      <c r="B89" s="30"/>
      <c r="C89" s="24" t="s">
        <v>20</v>
      </c>
      <c r="D89" s="31"/>
      <c r="E89" s="31"/>
      <c r="F89" s="22" t="str">
        <f>F12</f>
        <v xml:space="preserve"> </v>
      </c>
      <c r="G89" s="31"/>
      <c r="H89" s="31"/>
      <c r="I89" s="108" t="s">
        <v>22</v>
      </c>
      <c r="J89" s="61" t="str">
        <f>IF(J12="","",J12)</f>
        <v>5. 3. 2020</v>
      </c>
      <c r="K89" s="31"/>
      <c r="L89" s="46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1" customFormat="1" ht="6.9" customHeight="1">
      <c r="A90" s="29"/>
      <c r="B90" s="30"/>
      <c r="C90" s="31"/>
      <c r="D90" s="31"/>
      <c r="E90" s="31"/>
      <c r="F90" s="31"/>
      <c r="G90" s="31"/>
      <c r="H90" s="31"/>
      <c r="I90" s="106"/>
      <c r="J90" s="31"/>
      <c r="K90" s="31"/>
      <c r="L90" s="46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1" customFormat="1" ht="15.15" customHeight="1">
      <c r="A91" s="29"/>
      <c r="B91" s="30"/>
      <c r="C91" s="24" t="s">
        <v>24</v>
      </c>
      <c r="D91" s="31"/>
      <c r="E91" s="31"/>
      <c r="F91" s="22" t="str">
        <f>E15</f>
        <v>Obec Libočany</v>
      </c>
      <c r="G91" s="31"/>
      <c r="H91" s="31"/>
      <c r="I91" s="108" t="s">
        <v>31</v>
      </c>
      <c r="J91" s="27" t="str">
        <f>E21</f>
        <v>Tomáš Behina</v>
      </c>
      <c r="K91" s="31"/>
      <c r="L91" s="46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1" customFormat="1" ht="15.15" customHeight="1">
      <c r="A92" s="29"/>
      <c r="B92" s="30"/>
      <c r="C92" s="24" t="s">
        <v>29</v>
      </c>
      <c r="D92" s="31"/>
      <c r="E92" s="31"/>
      <c r="F92" s="22" t="str">
        <f>IF(E18="","",E18)</f>
        <v>Vyplň údaj</v>
      </c>
      <c r="G92" s="31"/>
      <c r="H92" s="31"/>
      <c r="I92" s="108" t="s">
        <v>36</v>
      </c>
      <c r="J92" s="27" t="str">
        <f>E24</f>
        <v>Tomáš Behina</v>
      </c>
      <c r="K92" s="31"/>
      <c r="L92" s="46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1" customFormat="1" ht="10.35" customHeight="1">
      <c r="A93" s="29"/>
      <c r="B93" s="30"/>
      <c r="C93" s="31"/>
      <c r="D93" s="31"/>
      <c r="E93" s="31"/>
      <c r="F93" s="31"/>
      <c r="G93" s="31"/>
      <c r="H93" s="31"/>
      <c r="I93" s="106"/>
      <c r="J93" s="31"/>
      <c r="K93" s="31"/>
      <c r="L93" s="46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1" customFormat="1" ht="29.25" customHeight="1">
      <c r="A94" s="29"/>
      <c r="B94" s="30"/>
      <c r="C94" s="147" t="s">
        <v>94</v>
      </c>
      <c r="D94" s="148"/>
      <c r="E94" s="148"/>
      <c r="F94" s="148"/>
      <c r="G94" s="148"/>
      <c r="H94" s="148"/>
      <c r="I94" s="149"/>
      <c r="J94" s="150" t="s">
        <v>95</v>
      </c>
      <c r="K94" s="148"/>
      <c r="L94" s="46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1" customFormat="1" ht="10.35" customHeight="1">
      <c r="A95" s="29"/>
      <c r="B95" s="30"/>
      <c r="C95" s="31"/>
      <c r="D95" s="31"/>
      <c r="E95" s="31"/>
      <c r="F95" s="31"/>
      <c r="G95" s="31"/>
      <c r="H95" s="31"/>
      <c r="I95" s="106"/>
      <c r="J95" s="31"/>
      <c r="K95" s="31"/>
      <c r="L95" s="46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1" customFormat="1" ht="22.95" customHeight="1">
      <c r="A96" s="29"/>
      <c r="B96" s="30"/>
      <c r="C96" s="151" t="s">
        <v>96</v>
      </c>
      <c r="D96" s="31"/>
      <c r="E96" s="31"/>
      <c r="F96" s="31"/>
      <c r="G96" s="31"/>
      <c r="H96" s="31"/>
      <c r="I96" s="106"/>
      <c r="J96" s="79">
        <f>J119</f>
        <v>0</v>
      </c>
      <c r="K96" s="31"/>
      <c r="L96" s="46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2" t="s">
        <v>97</v>
      </c>
    </row>
    <row r="97" spans="1:31" s="8" customFormat="1" ht="24.9" customHeight="1">
      <c r="B97" s="152"/>
      <c r="C97" s="153"/>
      <c r="D97" s="154" t="s">
        <v>98</v>
      </c>
      <c r="E97" s="155"/>
      <c r="F97" s="155"/>
      <c r="G97" s="155"/>
      <c r="H97" s="155"/>
      <c r="I97" s="156"/>
      <c r="J97" s="157">
        <f>J120</f>
        <v>0</v>
      </c>
      <c r="K97" s="153"/>
      <c r="L97" s="158"/>
    </row>
    <row r="98" spans="1:31" s="8" customFormat="1" ht="24.9" customHeight="1">
      <c r="B98" s="152"/>
      <c r="C98" s="153"/>
      <c r="D98" s="154" t="s">
        <v>99</v>
      </c>
      <c r="E98" s="155"/>
      <c r="F98" s="155"/>
      <c r="G98" s="155"/>
      <c r="H98" s="155"/>
      <c r="I98" s="156"/>
      <c r="J98" s="157">
        <f>J152</f>
        <v>0</v>
      </c>
      <c r="K98" s="153"/>
      <c r="L98" s="158"/>
    </row>
    <row r="99" spans="1:31" s="8" customFormat="1" ht="24.9" customHeight="1">
      <c r="B99" s="152"/>
      <c r="C99" s="153"/>
      <c r="D99" s="154" t="s">
        <v>100</v>
      </c>
      <c r="E99" s="155"/>
      <c r="F99" s="155"/>
      <c r="G99" s="155"/>
      <c r="H99" s="155"/>
      <c r="I99" s="156"/>
      <c r="J99" s="157">
        <f>J175</f>
        <v>0</v>
      </c>
      <c r="K99" s="153"/>
      <c r="L99" s="158"/>
    </row>
    <row r="100" spans="1:31" s="1" customFormat="1" ht="21.75" customHeight="1">
      <c r="A100" s="29"/>
      <c r="B100" s="30"/>
      <c r="C100" s="31"/>
      <c r="D100" s="31"/>
      <c r="E100" s="31"/>
      <c r="F100" s="31"/>
      <c r="G100" s="31"/>
      <c r="H100" s="31"/>
      <c r="I100" s="106"/>
      <c r="J100" s="31"/>
      <c r="K100" s="31"/>
      <c r="L100" s="46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</row>
    <row r="101" spans="1:31" s="1" customFormat="1" ht="6.9" customHeight="1">
      <c r="A101" s="29"/>
      <c r="B101" s="49"/>
      <c r="C101" s="50"/>
      <c r="D101" s="50"/>
      <c r="E101" s="50"/>
      <c r="F101" s="50"/>
      <c r="G101" s="50"/>
      <c r="H101" s="50"/>
      <c r="I101" s="143"/>
      <c r="J101" s="50"/>
      <c r="K101" s="50"/>
      <c r="L101" s="46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5" spans="1:31" s="1" customFormat="1" ht="6.9" customHeight="1">
      <c r="A105" s="29"/>
      <c r="B105" s="51"/>
      <c r="C105" s="52"/>
      <c r="D105" s="52"/>
      <c r="E105" s="52"/>
      <c r="F105" s="52"/>
      <c r="G105" s="52"/>
      <c r="H105" s="52"/>
      <c r="I105" s="146"/>
      <c r="J105" s="52"/>
      <c r="K105" s="52"/>
      <c r="L105" s="46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s="1" customFormat="1" ht="24.9" customHeight="1">
      <c r="A106" s="29"/>
      <c r="B106" s="30"/>
      <c r="C106" s="18" t="s">
        <v>101</v>
      </c>
      <c r="D106" s="31"/>
      <c r="E106" s="31"/>
      <c r="F106" s="31"/>
      <c r="G106" s="31"/>
      <c r="H106" s="31"/>
      <c r="I106" s="106"/>
      <c r="J106" s="31"/>
      <c r="K106" s="31"/>
      <c r="L106" s="46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1" customFormat="1" ht="6.9" customHeight="1">
      <c r="A107" s="29"/>
      <c r="B107" s="30"/>
      <c r="C107" s="31"/>
      <c r="D107" s="31"/>
      <c r="E107" s="31"/>
      <c r="F107" s="31"/>
      <c r="G107" s="31"/>
      <c r="H107" s="31"/>
      <c r="I107" s="106"/>
      <c r="J107" s="31"/>
      <c r="K107" s="31"/>
      <c r="L107" s="46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1" customFormat="1" ht="12" customHeight="1">
      <c r="A108" s="29"/>
      <c r="B108" s="30"/>
      <c r="C108" s="24" t="s">
        <v>16</v>
      </c>
      <c r="D108" s="31"/>
      <c r="E108" s="31"/>
      <c r="F108" s="31"/>
      <c r="G108" s="31"/>
      <c r="H108" s="31"/>
      <c r="I108" s="106"/>
      <c r="J108" s="31"/>
      <c r="K108" s="31"/>
      <c r="L108" s="46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1" customFormat="1" ht="16.5" customHeight="1">
      <c r="A109" s="29"/>
      <c r="B109" s="30"/>
      <c r="C109" s="31"/>
      <c r="D109" s="31"/>
      <c r="E109" s="257" t="str">
        <f>E7</f>
        <v>Oprava ulice 23c v Libočanech</v>
      </c>
      <c r="F109" s="258"/>
      <c r="G109" s="258"/>
      <c r="H109" s="258"/>
      <c r="I109" s="106"/>
      <c r="J109" s="31"/>
      <c r="K109" s="31"/>
      <c r="L109" s="46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1" customFormat="1" ht="12" customHeight="1">
      <c r="A110" s="29"/>
      <c r="B110" s="30"/>
      <c r="C110" s="24" t="s">
        <v>91</v>
      </c>
      <c r="D110" s="31"/>
      <c r="E110" s="31"/>
      <c r="F110" s="31"/>
      <c r="G110" s="31"/>
      <c r="H110" s="31"/>
      <c r="I110" s="106"/>
      <c r="J110" s="31"/>
      <c r="K110" s="31"/>
      <c r="L110" s="46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1" customFormat="1" ht="16.5" customHeight="1">
      <c r="A111" s="29"/>
      <c r="B111" s="30"/>
      <c r="C111" s="31"/>
      <c r="D111" s="31"/>
      <c r="E111" s="226" t="str">
        <f>E9</f>
        <v>SO-400 - Veřejné osvětlení</v>
      </c>
      <c r="F111" s="256"/>
      <c r="G111" s="256"/>
      <c r="H111" s="256"/>
      <c r="I111" s="106"/>
      <c r="J111" s="31"/>
      <c r="K111" s="31"/>
      <c r="L111" s="46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1" customFormat="1" ht="6.9" customHeight="1">
      <c r="A112" s="29"/>
      <c r="B112" s="30"/>
      <c r="C112" s="31"/>
      <c r="D112" s="31"/>
      <c r="E112" s="31"/>
      <c r="F112" s="31"/>
      <c r="G112" s="31"/>
      <c r="H112" s="31"/>
      <c r="I112" s="106"/>
      <c r="J112" s="31"/>
      <c r="K112" s="31"/>
      <c r="L112" s="46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1" customFormat="1" ht="12" customHeight="1">
      <c r="A113" s="29"/>
      <c r="B113" s="30"/>
      <c r="C113" s="24" t="s">
        <v>20</v>
      </c>
      <c r="D113" s="31"/>
      <c r="E113" s="31"/>
      <c r="F113" s="22" t="str">
        <f>F12</f>
        <v xml:space="preserve"> </v>
      </c>
      <c r="G113" s="31"/>
      <c r="H113" s="31"/>
      <c r="I113" s="108" t="s">
        <v>22</v>
      </c>
      <c r="J113" s="61" t="str">
        <f>IF(J12="","",J12)</f>
        <v>5. 3. 2020</v>
      </c>
      <c r="K113" s="31"/>
      <c r="L113" s="46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1" customFormat="1" ht="6.9" customHeight="1">
      <c r="A114" s="29"/>
      <c r="B114" s="30"/>
      <c r="C114" s="31"/>
      <c r="D114" s="31"/>
      <c r="E114" s="31"/>
      <c r="F114" s="31"/>
      <c r="G114" s="31"/>
      <c r="H114" s="31"/>
      <c r="I114" s="106"/>
      <c r="J114" s="31"/>
      <c r="K114" s="31"/>
      <c r="L114" s="46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1" customFormat="1" ht="15.15" customHeight="1">
      <c r="A115" s="29"/>
      <c r="B115" s="30"/>
      <c r="C115" s="24" t="s">
        <v>24</v>
      </c>
      <c r="D115" s="31"/>
      <c r="E115" s="31"/>
      <c r="F115" s="22" t="str">
        <f>E15</f>
        <v>Obec Libočany</v>
      </c>
      <c r="G115" s="31"/>
      <c r="H115" s="31"/>
      <c r="I115" s="108" t="s">
        <v>31</v>
      </c>
      <c r="J115" s="27" t="str">
        <f>E21</f>
        <v>Tomáš Behina</v>
      </c>
      <c r="K115" s="31"/>
      <c r="L115" s="46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1" customFormat="1" ht="15.15" customHeight="1">
      <c r="A116" s="29"/>
      <c r="B116" s="30"/>
      <c r="C116" s="24" t="s">
        <v>29</v>
      </c>
      <c r="D116" s="31"/>
      <c r="E116" s="31"/>
      <c r="F116" s="22" t="str">
        <f>IF(E18="","",E18)</f>
        <v>Vyplň údaj</v>
      </c>
      <c r="G116" s="31"/>
      <c r="H116" s="31"/>
      <c r="I116" s="108" t="s">
        <v>36</v>
      </c>
      <c r="J116" s="27" t="str">
        <f>E24</f>
        <v>Tomáš Behina</v>
      </c>
      <c r="K116" s="31"/>
      <c r="L116" s="46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1" customFormat="1" ht="10.35" customHeight="1">
      <c r="A117" s="29"/>
      <c r="B117" s="30"/>
      <c r="C117" s="31"/>
      <c r="D117" s="31"/>
      <c r="E117" s="31"/>
      <c r="F117" s="31"/>
      <c r="G117" s="31"/>
      <c r="H117" s="31"/>
      <c r="I117" s="106"/>
      <c r="J117" s="31"/>
      <c r="K117" s="31"/>
      <c r="L117" s="46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9" customFormat="1" ht="29.25" customHeight="1">
      <c r="A118" s="159"/>
      <c r="B118" s="160"/>
      <c r="C118" s="161" t="s">
        <v>102</v>
      </c>
      <c r="D118" s="162" t="s">
        <v>64</v>
      </c>
      <c r="E118" s="162" t="s">
        <v>60</v>
      </c>
      <c r="F118" s="162" t="s">
        <v>61</v>
      </c>
      <c r="G118" s="162" t="s">
        <v>103</v>
      </c>
      <c r="H118" s="162" t="s">
        <v>104</v>
      </c>
      <c r="I118" s="163" t="s">
        <v>105</v>
      </c>
      <c r="J118" s="162" t="s">
        <v>95</v>
      </c>
      <c r="K118" s="164" t="s">
        <v>106</v>
      </c>
      <c r="L118" s="165"/>
      <c r="M118" s="70" t="s">
        <v>1</v>
      </c>
      <c r="N118" s="71" t="s">
        <v>43</v>
      </c>
      <c r="O118" s="71" t="s">
        <v>107</v>
      </c>
      <c r="P118" s="71" t="s">
        <v>108</v>
      </c>
      <c r="Q118" s="71" t="s">
        <v>109</v>
      </c>
      <c r="R118" s="71" t="s">
        <v>110</v>
      </c>
      <c r="S118" s="71" t="s">
        <v>111</v>
      </c>
      <c r="T118" s="72" t="s">
        <v>112</v>
      </c>
      <c r="U118" s="159"/>
      <c r="V118" s="159"/>
      <c r="W118" s="159"/>
      <c r="X118" s="159"/>
      <c r="Y118" s="159"/>
      <c r="Z118" s="159"/>
      <c r="AA118" s="159"/>
      <c r="AB118" s="159"/>
      <c r="AC118" s="159"/>
      <c r="AD118" s="159"/>
      <c r="AE118" s="159"/>
    </row>
    <row r="119" spans="1:65" s="1" customFormat="1" ht="22.95" customHeight="1">
      <c r="A119" s="29"/>
      <c r="B119" s="30"/>
      <c r="C119" s="77" t="s">
        <v>113</v>
      </c>
      <c r="D119" s="31"/>
      <c r="E119" s="31"/>
      <c r="F119" s="31"/>
      <c r="G119" s="31"/>
      <c r="H119" s="31"/>
      <c r="I119" s="106"/>
      <c r="J119" s="166">
        <f>BK119</f>
        <v>0</v>
      </c>
      <c r="K119" s="31"/>
      <c r="L119" s="34"/>
      <c r="M119" s="73"/>
      <c r="N119" s="167"/>
      <c r="O119" s="74"/>
      <c r="P119" s="168">
        <f>P120+P152+P175</f>
        <v>0</v>
      </c>
      <c r="Q119" s="74"/>
      <c r="R119" s="168">
        <f>R120+R152+R175</f>
        <v>96.793820000000011</v>
      </c>
      <c r="S119" s="74"/>
      <c r="T119" s="169">
        <f>T120+T152+T175</f>
        <v>0</v>
      </c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T119" s="12" t="s">
        <v>78</v>
      </c>
      <c r="AU119" s="12" t="s">
        <v>97</v>
      </c>
      <c r="BK119" s="170">
        <f>BK120+BK152+BK175</f>
        <v>0</v>
      </c>
    </row>
    <row r="120" spans="1:65" s="10" customFormat="1" ht="25.95" customHeight="1">
      <c r="B120" s="171"/>
      <c r="C120" s="172"/>
      <c r="D120" s="173" t="s">
        <v>78</v>
      </c>
      <c r="E120" s="174" t="s">
        <v>114</v>
      </c>
      <c r="F120" s="174" t="s">
        <v>115</v>
      </c>
      <c r="G120" s="172"/>
      <c r="H120" s="172"/>
      <c r="I120" s="175"/>
      <c r="J120" s="176">
        <f>BK120</f>
        <v>0</v>
      </c>
      <c r="K120" s="172"/>
      <c r="L120" s="177"/>
      <c r="M120" s="178"/>
      <c r="N120" s="179"/>
      <c r="O120" s="179"/>
      <c r="P120" s="180">
        <f>SUM(P121:P151)</f>
        <v>0</v>
      </c>
      <c r="Q120" s="179"/>
      <c r="R120" s="180">
        <f>SUM(R121:R151)</f>
        <v>1.1648600000000002</v>
      </c>
      <c r="S120" s="179"/>
      <c r="T120" s="181">
        <f>SUM(T121:T151)</f>
        <v>0</v>
      </c>
      <c r="AR120" s="182" t="s">
        <v>116</v>
      </c>
      <c r="AT120" s="183" t="s">
        <v>78</v>
      </c>
      <c r="AU120" s="183" t="s">
        <v>79</v>
      </c>
      <c r="AY120" s="182" t="s">
        <v>117</v>
      </c>
      <c r="BK120" s="184">
        <f>SUM(BK121:BK151)</f>
        <v>0</v>
      </c>
    </row>
    <row r="121" spans="1:65" s="1" customFormat="1" ht="33" customHeight="1">
      <c r="A121" s="29"/>
      <c r="B121" s="30"/>
      <c r="C121" s="185" t="s">
        <v>87</v>
      </c>
      <c r="D121" s="185" t="s">
        <v>118</v>
      </c>
      <c r="E121" s="186" t="s">
        <v>119</v>
      </c>
      <c r="F121" s="187" t="s">
        <v>120</v>
      </c>
      <c r="G121" s="188" t="s">
        <v>121</v>
      </c>
      <c r="H121" s="189">
        <v>32</v>
      </c>
      <c r="I121" s="190"/>
      <c r="J121" s="191">
        <f t="shared" ref="J121:J151" si="0">ROUND(I121*H121,2)</f>
        <v>0</v>
      </c>
      <c r="K121" s="187" t="s">
        <v>122</v>
      </c>
      <c r="L121" s="34"/>
      <c r="M121" s="192" t="s">
        <v>1</v>
      </c>
      <c r="N121" s="193" t="s">
        <v>44</v>
      </c>
      <c r="O121" s="66"/>
      <c r="P121" s="194">
        <f t="shared" ref="P121:P151" si="1">O121*H121</f>
        <v>0</v>
      </c>
      <c r="Q121" s="194">
        <v>0</v>
      </c>
      <c r="R121" s="194">
        <f t="shared" ref="R121:R151" si="2">Q121*H121</f>
        <v>0</v>
      </c>
      <c r="S121" s="194">
        <v>0</v>
      </c>
      <c r="T121" s="195">
        <f t="shared" ref="T121:T151" si="3">S121*H121</f>
        <v>0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R121" s="196" t="s">
        <v>123</v>
      </c>
      <c r="AT121" s="196" t="s">
        <v>118</v>
      </c>
      <c r="AU121" s="196" t="s">
        <v>87</v>
      </c>
      <c r="AY121" s="12" t="s">
        <v>117</v>
      </c>
      <c r="BE121" s="197">
        <f t="shared" ref="BE121:BE151" si="4">IF(N121="základní",J121,0)</f>
        <v>0</v>
      </c>
      <c r="BF121" s="197">
        <f t="shared" ref="BF121:BF151" si="5">IF(N121="snížená",J121,0)</f>
        <v>0</v>
      </c>
      <c r="BG121" s="197">
        <f t="shared" ref="BG121:BG151" si="6">IF(N121="zákl. přenesená",J121,0)</f>
        <v>0</v>
      </c>
      <c r="BH121" s="197">
        <f t="shared" ref="BH121:BH151" si="7">IF(N121="sníž. přenesená",J121,0)</f>
        <v>0</v>
      </c>
      <c r="BI121" s="197">
        <f t="shared" ref="BI121:BI151" si="8">IF(N121="nulová",J121,0)</f>
        <v>0</v>
      </c>
      <c r="BJ121" s="12" t="s">
        <v>87</v>
      </c>
      <c r="BK121" s="197">
        <f t="shared" ref="BK121:BK151" si="9">ROUND(I121*H121,2)</f>
        <v>0</v>
      </c>
      <c r="BL121" s="12" t="s">
        <v>123</v>
      </c>
      <c r="BM121" s="196" t="s">
        <v>89</v>
      </c>
    </row>
    <row r="122" spans="1:65" s="1" customFormat="1" ht="33" customHeight="1">
      <c r="A122" s="29"/>
      <c r="B122" s="30"/>
      <c r="C122" s="185" t="s">
        <v>89</v>
      </c>
      <c r="D122" s="185" t="s">
        <v>118</v>
      </c>
      <c r="E122" s="186" t="s">
        <v>124</v>
      </c>
      <c r="F122" s="187" t="s">
        <v>125</v>
      </c>
      <c r="G122" s="188" t="s">
        <v>121</v>
      </c>
      <c r="H122" s="189">
        <v>24</v>
      </c>
      <c r="I122" s="190"/>
      <c r="J122" s="191">
        <f t="shared" si="0"/>
        <v>0</v>
      </c>
      <c r="K122" s="187" t="s">
        <v>122</v>
      </c>
      <c r="L122" s="34"/>
      <c r="M122" s="192" t="s">
        <v>1</v>
      </c>
      <c r="N122" s="193" t="s">
        <v>44</v>
      </c>
      <c r="O122" s="66"/>
      <c r="P122" s="194">
        <f t="shared" si="1"/>
        <v>0</v>
      </c>
      <c r="Q122" s="194">
        <v>0</v>
      </c>
      <c r="R122" s="194">
        <f t="shared" si="2"/>
        <v>0</v>
      </c>
      <c r="S122" s="194">
        <v>0</v>
      </c>
      <c r="T122" s="195">
        <f t="shared" si="3"/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R122" s="196" t="s">
        <v>123</v>
      </c>
      <c r="AT122" s="196" t="s">
        <v>118</v>
      </c>
      <c r="AU122" s="196" t="s">
        <v>87</v>
      </c>
      <c r="AY122" s="12" t="s">
        <v>117</v>
      </c>
      <c r="BE122" s="197">
        <f t="shared" si="4"/>
        <v>0</v>
      </c>
      <c r="BF122" s="197">
        <f t="shared" si="5"/>
        <v>0</v>
      </c>
      <c r="BG122" s="197">
        <f t="shared" si="6"/>
        <v>0</v>
      </c>
      <c r="BH122" s="197">
        <f t="shared" si="7"/>
        <v>0</v>
      </c>
      <c r="BI122" s="197">
        <f t="shared" si="8"/>
        <v>0</v>
      </c>
      <c r="BJ122" s="12" t="s">
        <v>87</v>
      </c>
      <c r="BK122" s="197">
        <f t="shared" si="9"/>
        <v>0</v>
      </c>
      <c r="BL122" s="12" t="s">
        <v>123</v>
      </c>
      <c r="BM122" s="196" t="s">
        <v>123</v>
      </c>
    </row>
    <row r="123" spans="1:65" s="1" customFormat="1" ht="16.5" customHeight="1">
      <c r="A123" s="29"/>
      <c r="B123" s="30"/>
      <c r="C123" s="185" t="s">
        <v>116</v>
      </c>
      <c r="D123" s="185" t="s">
        <v>118</v>
      </c>
      <c r="E123" s="186" t="s">
        <v>126</v>
      </c>
      <c r="F123" s="187" t="s">
        <v>127</v>
      </c>
      <c r="G123" s="188" t="s">
        <v>121</v>
      </c>
      <c r="H123" s="189">
        <v>4</v>
      </c>
      <c r="I123" s="190"/>
      <c r="J123" s="191">
        <f t="shared" si="0"/>
        <v>0</v>
      </c>
      <c r="K123" s="187" t="s">
        <v>122</v>
      </c>
      <c r="L123" s="34"/>
      <c r="M123" s="192" t="s">
        <v>1</v>
      </c>
      <c r="N123" s="193" t="s">
        <v>44</v>
      </c>
      <c r="O123" s="66"/>
      <c r="P123" s="194">
        <f t="shared" si="1"/>
        <v>0</v>
      </c>
      <c r="Q123" s="194">
        <v>0</v>
      </c>
      <c r="R123" s="194">
        <f t="shared" si="2"/>
        <v>0</v>
      </c>
      <c r="S123" s="194">
        <v>0</v>
      </c>
      <c r="T123" s="195">
        <f t="shared" si="3"/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96" t="s">
        <v>123</v>
      </c>
      <c r="AT123" s="196" t="s">
        <v>118</v>
      </c>
      <c r="AU123" s="196" t="s">
        <v>87</v>
      </c>
      <c r="AY123" s="12" t="s">
        <v>117</v>
      </c>
      <c r="BE123" s="197">
        <f t="shared" si="4"/>
        <v>0</v>
      </c>
      <c r="BF123" s="197">
        <f t="shared" si="5"/>
        <v>0</v>
      </c>
      <c r="BG123" s="197">
        <f t="shared" si="6"/>
        <v>0</v>
      </c>
      <c r="BH123" s="197">
        <f t="shared" si="7"/>
        <v>0</v>
      </c>
      <c r="BI123" s="197">
        <f t="shared" si="8"/>
        <v>0</v>
      </c>
      <c r="BJ123" s="12" t="s">
        <v>87</v>
      </c>
      <c r="BK123" s="197">
        <f t="shared" si="9"/>
        <v>0</v>
      </c>
      <c r="BL123" s="12" t="s">
        <v>123</v>
      </c>
      <c r="BM123" s="196" t="s">
        <v>128</v>
      </c>
    </row>
    <row r="124" spans="1:65" s="1" customFormat="1" ht="21.75" customHeight="1">
      <c r="A124" s="29"/>
      <c r="B124" s="30"/>
      <c r="C124" s="185" t="s">
        <v>123</v>
      </c>
      <c r="D124" s="185" t="s">
        <v>118</v>
      </c>
      <c r="E124" s="186" t="s">
        <v>129</v>
      </c>
      <c r="F124" s="187" t="s">
        <v>130</v>
      </c>
      <c r="G124" s="188" t="s">
        <v>121</v>
      </c>
      <c r="H124" s="189">
        <v>4</v>
      </c>
      <c r="I124" s="190"/>
      <c r="J124" s="191">
        <f t="shared" si="0"/>
        <v>0</v>
      </c>
      <c r="K124" s="187" t="s">
        <v>122</v>
      </c>
      <c r="L124" s="34"/>
      <c r="M124" s="192" t="s">
        <v>1</v>
      </c>
      <c r="N124" s="193" t="s">
        <v>44</v>
      </c>
      <c r="O124" s="66"/>
      <c r="P124" s="194">
        <f t="shared" si="1"/>
        <v>0</v>
      </c>
      <c r="Q124" s="194">
        <v>0</v>
      </c>
      <c r="R124" s="194">
        <f t="shared" si="2"/>
        <v>0</v>
      </c>
      <c r="S124" s="194">
        <v>0</v>
      </c>
      <c r="T124" s="195">
        <f t="shared" si="3"/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96" t="s">
        <v>123</v>
      </c>
      <c r="AT124" s="196" t="s">
        <v>118</v>
      </c>
      <c r="AU124" s="196" t="s">
        <v>87</v>
      </c>
      <c r="AY124" s="12" t="s">
        <v>117</v>
      </c>
      <c r="BE124" s="197">
        <f t="shared" si="4"/>
        <v>0</v>
      </c>
      <c r="BF124" s="197">
        <f t="shared" si="5"/>
        <v>0</v>
      </c>
      <c r="BG124" s="197">
        <f t="shared" si="6"/>
        <v>0</v>
      </c>
      <c r="BH124" s="197">
        <f t="shared" si="7"/>
        <v>0</v>
      </c>
      <c r="BI124" s="197">
        <f t="shared" si="8"/>
        <v>0</v>
      </c>
      <c r="BJ124" s="12" t="s">
        <v>87</v>
      </c>
      <c r="BK124" s="197">
        <f t="shared" si="9"/>
        <v>0</v>
      </c>
      <c r="BL124" s="12" t="s">
        <v>123</v>
      </c>
      <c r="BM124" s="196" t="s">
        <v>131</v>
      </c>
    </row>
    <row r="125" spans="1:65" s="1" customFormat="1" ht="21.75" customHeight="1">
      <c r="A125" s="29"/>
      <c r="B125" s="30"/>
      <c r="C125" s="185" t="s">
        <v>132</v>
      </c>
      <c r="D125" s="185" t="s">
        <v>118</v>
      </c>
      <c r="E125" s="186" t="s">
        <v>133</v>
      </c>
      <c r="F125" s="187" t="s">
        <v>134</v>
      </c>
      <c r="G125" s="188" t="s">
        <v>121</v>
      </c>
      <c r="H125" s="189">
        <v>4</v>
      </c>
      <c r="I125" s="190"/>
      <c r="J125" s="191">
        <f t="shared" si="0"/>
        <v>0</v>
      </c>
      <c r="K125" s="187" t="s">
        <v>122</v>
      </c>
      <c r="L125" s="34"/>
      <c r="M125" s="192" t="s">
        <v>1</v>
      </c>
      <c r="N125" s="193" t="s">
        <v>44</v>
      </c>
      <c r="O125" s="66"/>
      <c r="P125" s="194">
        <f t="shared" si="1"/>
        <v>0</v>
      </c>
      <c r="Q125" s="194">
        <v>0</v>
      </c>
      <c r="R125" s="194">
        <f t="shared" si="2"/>
        <v>0</v>
      </c>
      <c r="S125" s="194">
        <v>0</v>
      </c>
      <c r="T125" s="195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96" t="s">
        <v>123</v>
      </c>
      <c r="AT125" s="196" t="s">
        <v>118</v>
      </c>
      <c r="AU125" s="196" t="s">
        <v>87</v>
      </c>
      <c r="AY125" s="12" t="s">
        <v>117</v>
      </c>
      <c r="BE125" s="197">
        <f t="shared" si="4"/>
        <v>0</v>
      </c>
      <c r="BF125" s="197">
        <f t="shared" si="5"/>
        <v>0</v>
      </c>
      <c r="BG125" s="197">
        <f t="shared" si="6"/>
        <v>0</v>
      </c>
      <c r="BH125" s="197">
        <f t="shared" si="7"/>
        <v>0</v>
      </c>
      <c r="BI125" s="197">
        <f t="shared" si="8"/>
        <v>0</v>
      </c>
      <c r="BJ125" s="12" t="s">
        <v>87</v>
      </c>
      <c r="BK125" s="197">
        <f t="shared" si="9"/>
        <v>0</v>
      </c>
      <c r="BL125" s="12" t="s">
        <v>123</v>
      </c>
      <c r="BM125" s="196" t="s">
        <v>135</v>
      </c>
    </row>
    <row r="126" spans="1:65" s="1" customFormat="1" ht="21.75" customHeight="1">
      <c r="A126" s="29"/>
      <c r="B126" s="30"/>
      <c r="C126" s="185" t="s">
        <v>128</v>
      </c>
      <c r="D126" s="185" t="s">
        <v>118</v>
      </c>
      <c r="E126" s="186" t="s">
        <v>136</v>
      </c>
      <c r="F126" s="187" t="s">
        <v>137</v>
      </c>
      <c r="G126" s="188" t="s">
        <v>138</v>
      </c>
      <c r="H126" s="189">
        <v>352</v>
      </c>
      <c r="I126" s="190"/>
      <c r="J126" s="191">
        <f t="shared" si="0"/>
        <v>0</v>
      </c>
      <c r="K126" s="187" t="s">
        <v>122</v>
      </c>
      <c r="L126" s="34"/>
      <c r="M126" s="192" t="s">
        <v>1</v>
      </c>
      <c r="N126" s="193" t="s">
        <v>44</v>
      </c>
      <c r="O126" s="66"/>
      <c r="P126" s="194">
        <f t="shared" si="1"/>
        <v>0</v>
      </c>
      <c r="Q126" s="194">
        <v>0</v>
      </c>
      <c r="R126" s="194">
        <f t="shared" si="2"/>
        <v>0</v>
      </c>
      <c r="S126" s="194">
        <v>0</v>
      </c>
      <c r="T126" s="195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96" t="s">
        <v>123</v>
      </c>
      <c r="AT126" s="196" t="s">
        <v>118</v>
      </c>
      <c r="AU126" s="196" t="s">
        <v>87</v>
      </c>
      <c r="AY126" s="12" t="s">
        <v>117</v>
      </c>
      <c r="BE126" s="197">
        <f t="shared" si="4"/>
        <v>0</v>
      </c>
      <c r="BF126" s="197">
        <f t="shared" si="5"/>
        <v>0</v>
      </c>
      <c r="BG126" s="197">
        <f t="shared" si="6"/>
        <v>0</v>
      </c>
      <c r="BH126" s="197">
        <f t="shared" si="7"/>
        <v>0</v>
      </c>
      <c r="BI126" s="197">
        <f t="shared" si="8"/>
        <v>0</v>
      </c>
      <c r="BJ126" s="12" t="s">
        <v>87</v>
      </c>
      <c r="BK126" s="197">
        <f t="shared" si="9"/>
        <v>0</v>
      </c>
      <c r="BL126" s="12" t="s">
        <v>123</v>
      </c>
      <c r="BM126" s="196" t="s">
        <v>139</v>
      </c>
    </row>
    <row r="127" spans="1:65" s="1" customFormat="1" ht="16.5" customHeight="1">
      <c r="A127" s="29"/>
      <c r="B127" s="30"/>
      <c r="C127" s="198" t="s">
        <v>140</v>
      </c>
      <c r="D127" s="198" t="s">
        <v>141</v>
      </c>
      <c r="E127" s="199" t="s">
        <v>142</v>
      </c>
      <c r="F127" s="200" t="s">
        <v>143</v>
      </c>
      <c r="G127" s="201" t="s">
        <v>138</v>
      </c>
      <c r="H127" s="202">
        <v>352</v>
      </c>
      <c r="I127" s="203"/>
      <c r="J127" s="204">
        <f t="shared" si="0"/>
        <v>0</v>
      </c>
      <c r="K127" s="200" t="s">
        <v>122</v>
      </c>
      <c r="L127" s="205"/>
      <c r="M127" s="206" t="s">
        <v>1</v>
      </c>
      <c r="N127" s="207" t="s">
        <v>44</v>
      </c>
      <c r="O127" s="66"/>
      <c r="P127" s="194">
        <f t="shared" si="1"/>
        <v>0</v>
      </c>
      <c r="Q127" s="194">
        <v>6.3000000000000003E-4</v>
      </c>
      <c r="R127" s="194">
        <f t="shared" si="2"/>
        <v>0.22176000000000001</v>
      </c>
      <c r="S127" s="194">
        <v>0</v>
      </c>
      <c r="T127" s="195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96" t="s">
        <v>131</v>
      </c>
      <c r="AT127" s="196" t="s">
        <v>141</v>
      </c>
      <c r="AU127" s="196" t="s">
        <v>87</v>
      </c>
      <c r="AY127" s="12" t="s">
        <v>117</v>
      </c>
      <c r="BE127" s="197">
        <f t="shared" si="4"/>
        <v>0</v>
      </c>
      <c r="BF127" s="197">
        <f t="shared" si="5"/>
        <v>0</v>
      </c>
      <c r="BG127" s="197">
        <f t="shared" si="6"/>
        <v>0</v>
      </c>
      <c r="BH127" s="197">
        <f t="shared" si="7"/>
        <v>0</v>
      </c>
      <c r="BI127" s="197">
        <f t="shared" si="8"/>
        <v>0</v>
      </c>
      <c r="BJ127" s="12" t="s">
        <v>87</v>
      </c>
      <c r="BK127" s="197">
        <f t="shared" si="9"/>
        <v>0</v>
      </c>
      <c r="BL127" s="12" t="s">
        <v>123</v>
      </c>
      <c r="BM127" s="196" t="s">
        <v>144</v>
      </c>
    </row>
    <row r="128" spans="1:65" s="1" customFormat="1" ht="21.75" customHeight="1">
      <c r="A128" s="29"/>
      <c r="B128" s="30"/>
      <c r="C128" s="185" t="s">
        <v>131</v>
      </c>
      <c r="D128" s="185" t="s">
        <v>118</v>
      </c>
      <c r="E128" s="186" t="s">
        <v>145</v>
      </c>
      <c r="F128" s="187" t="s">
        <v>146</v>
      </c>
      <c r="G128" s="188" t="s">
        <v>121</v>
      </c>
      <c r="H128" s="189">
        <v>19</v>
      </c>
      <c r="I128" s="190"/>
      <c r="J128" s="191">
        <f t="shared" si="0"/>
        <v>0</v>
      </c>
      <c r="K128" s="187" t="s">
        <v>122</v>
      </c>
      <c r="L128" s="34"/>
      <c r="M128" s="192" t="s">
        <v>1</v>
      </c>
      <c r="N128" s="193" t="s">
        <v>44</v>
      </c>
      <c r="O128" s="66"/>
      <c r="P128" s="194">
        <f t="shared" si="1"/>
        <v>0</v>
      </c>
      <c r="Q128" s="194">
        <v>0</v>
      </c>
      <c r="R128" s="194">
        <f t="shared" si="2"/>
        <v>0</v>
      </c>
      <c r="S128" s="194">
        <v>0</v>
      </c>
      <c r="T128" s="195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96" t="s">
        <v>123</v>
      </c>
      <c r="AT128" s="196" t="s">
        <v>118</v>
      </c>
      <c r="AU128" s="196" t="s">
        <v>87</v>
      </c>
      <c r="AY128" s="12" t="s">
        <v>117</v>
      </c>
      <c r="BE128" s="197">
        <f t="shared" si="4"/>
        <v>0</v>
      </c>
      <c r="BF128" s="197">
        <f t="shared" si="5"/>
        <v>0</v>
      </c>
      <c r="BG128" s="197">
        <f t="shared" si="6"/>
        <v>0</v>
      </c>
      <c r="BH128" s="197">
        <f t="shared" si="7"/>
        <v>0</v>
      </c>
      <c r="BI128" s="197">
        <f t="shared" si="8"/>
        <v>0</v>
      </c>
      <c r="BJ128" s="12" t="s">
        <v>87</v>
      </c>
      <c r="BK128" s="197">
        <f t="shared" si="9"/>
        <v>0</v>
      </c>
      <c r="BL128" s="12" t="s">
        <v>123</v>
      </c>
      <c r="BM128" s="196" t="s">
        <v>147</v>
      </c>
    </row>
    <row r="129" spans="1:65" s="1" customFormat="1" ht="16.5" customHeight="1">
      <c r="A129" s="29"/>
      <c r="B129" s="30"/>
      <c r="C129" s="198" t="s">
        <v>148</v>
      </c>
      <c r="D129" s="198" t="s">
        <v>141</v>
      </c>
      <c r="E129" s="199" t="s">
        <v>149</v>
      </c>
      <c r="F129" s="200" t="s">
        <v>150</v>
      </c>
      <c r="G129" s="201" t="s">
        <v>151</v>
      </c>
      <c r="H129" s="202">
        <v>19</v>
      </c>
      <c r="I129" s="203"/>
      <c r="J129" s="204">
        <f t="shared" si="0"/>
        <v>0</v>
      </c>
      <c r="K129" s="200" t="s">
        <v>1</v>
      </c>
      <c r="L129" s="205"/>
      <c r="M129" s="206" t="s">
        <v>1</v>
      </c>
      <c r="N129" s="207" t="s">
        <v>44</v>
      </c>
      <c r="O129" s="66"/>
      <c r="P129" s="194">
        <f t="shared" si="1"/>
        <v>0</v>
      </c>
      <c r="Q129" s="194">
        <v>0</v>
      </c>
      <c r="R129" s="194">
        <f t="shared" si="2"/>
        <v>0</v>
      </c>
      <c r="S129" s="194">
        <v>0</v>
      </c>
      <c r="T129" s="195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96" t="s">
        <v>131</v>
      </c>
      <c r="AT129" s="196" t="s">
        <v>141</v>
      </c>
      <c r="AU129" s="196" t="s">
        <v>87</v>
      </c>
      <c r="AY129" s="12" t="s">
        <v>117</v>
      </c>
      <c r="BE129" s="197">
        <f t="shared" si="4"/>
        <v>0</v>
      </c>
      <c r="BF129" s="197">
        <f t="shared" si="5"/>
        <v>0</v>
      </c>
      <c r="BG129" s="197">
        <f t="shared" si="6"/>
        <v>0</v>
      </c>
      <c r="BH129" s="197">
        <f t="shared" si="7"/>
        <v>0</v>
      </c>
      <c r="BI129" s="197">
        <f t="shared" si="8"/>
        <v>0</v>
      </c>
      <c r="BJ129" s="12" t="s">
        <v>87</v>
      </c>
      <c r="BK129" s="197">
        <f t="shared" si="9"/>
        <v>0</v>
      </c>
      <c r="BL129" s="12" t="s">
        <v>123</v>
      </c>
      <c r="BM129" s="196" t="s">
        <v>152</v>
      </c>
    </row>
    <row r="130" spans="1:65" s="1" customFormat="1" ht="33" customHeight="1">
      <c r="A130" s="29"/>
      <c r="B130" s="30"/>
      <c r="C130" s="185" t="s">
        <v>135</v>
      </c>
      <c r="D130" s="185" t="s">
        <v>118</v>
      </c>
      <c r="E130" s="186" t="s">
        <v>153</v>
      </c>
      <c r="F130" s="187" t="s">
        <v>154</v>
      </c>
      <c r="G130" s="188" t="s">
        <v>138</v>
      </c>
      <c r="H130" s="189">
        <v>352</v>
      </c>
      <c r="I130" s="190"/>
      <c r="J130" s="191">
        <f t="shared" si="0"/>
        <v>0</v>
      </c>
      <c r="K130" s="187" t="s">
        <v>122</v>
      </c>
      <c r="L130" s="34"/>
      <c r="M130" s="192" t="s">
        <v>1</v>
      </c>
      <c r="N130" s="193" t="s">
        <v>44</v>
      </c>
      <c r="O130" s="66"/>
      <c r="P130" s="194">
        <f t="shared" si="1"/>
        <v>0</v>
      </c>
      <c r="Q130" s="194">
        <v>0</v>
      </c>
      <c r="R130" s="194">
        <f t="shared" si="2"/>
        <v>0</v>
      </c>
      <c r="S130" s="194">
        <v>0</v>
      </c>
      <c r="T130" s="195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96" t="s">
        <v>123</v>
      </c>
      <c r="AT130" s="196" t="s">
        <v>118</v>
      </c>
      <c r="AU130" s="196" t="s">
        <v>87</v>
      </c>
      <c r="AY130" s="12" t="s">
        <v>117</v>
      </c>
      <c r="BE130" s="197">
        <f t="shared" si="4"/>
        <v>0</v>
      </c>
      <c r="BF130" s="197">
        <f t="shared" si="5"/>
        <v>0</v>
      </c>
      <c r="BG130" s="197">
        <f t="shared" si="6"/>
        <v>0</v>
      </c>
      <c r="BH130" s="197">
        <f t="shared" si="7"/>
        <v>0</v>
      </c>
      <c r="BI130" s="197">
        <f t="shared" si="8"/>
        <v>0</v>
      </c>
      <c r="BJ130" s="12" t="s">
        <v>87</v>
      </c>
      <c r="BK130" s="197">
        <f t="shared" si="9"/>
        <v>0</v>
      </c>
      <c r="BL130" s="12" t="s">
        <v>123</v>
      </c>
      <c r="BM130" s="196" t="s">
        <v>155</v>
      </c>
    </row>
    <row r="131" spans="1:65" s="1" customFormat="1" ht="16.5" customHeight="1">
      <c r="A131" s="29"/>
      <c r="B131" s="30"/>
      <c r="C131" s="198" t="s">
        <v>156</v>
      </c>
      <c r="D131" s="198" t="s">
        <v>141</v>
      </c>
      <c r="E131" s="199" t="s">
        <v>157</v>
      </c>
      <c r="F131" s="200" t="s">
        <v>158</v>
      </c>
      <c r="G131" s="201" t="s">
        <v>159</v>
      </c>
      <c r="H131" s="202">
        <v>352</v>
      </c>
      <c r="I131" s="203"/>
      <c r="J131" s="204">
        <f t="shared" si="0"/>
        <v>0</v>
      </c>
      <c r="K131" s="200" t="s">
        <v>122</v>
      </c>
      <c r="L131" s="205"/>
      <c r="M131" s="206" t="s">
        <v>1</v>
      </c>
      <c r="N131" s="207" t="s">
        <v>44</v>
      </c>
      <c r="O131" s="66"/>
      <c r="P131" s="194">
        <f t="shared" si="1"/>
        <v>0</v>
      </c>
      <c r="Q131" s="194">
        <v>1E-3</v>
      </c>
      <c r="R131" s="194">
        <f t="shared" si="2"/>
        <v>0.35199999999999998</v>
      </c>
      <c r="S131" s="194">
        <v>0</v>
      </c>
      <c r="T131" s="195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96" t="s">
        <v>131</v>
      </c>
      <c r="AT131" s="196" t="s">
        <v>141</v>
      </c>
      <c r="AU131" s="196" t="s">
        <v>87</v>
      </c>
      <c r="AY131" s="12" t="s">
        <v>117</v>
      </c>
      <c r="BE131" s="197">
        <f t="shared" si="4"/>
        <v>0</v>
      </c>
      <c r="BF131" s="197">
        <f t="shared" si="5"/>
        <v>0</v>
      </c>
      <c r="BG131" s="197">
        <f t="shared" si="6"/>
        <v>0</v>
      </c>
      <c r="BH131" s="197">
        <f t="shared" si="7"/>
        <v>0</v>
      </c>
      <c r="BI131" s="197">
        <f t="shared" si="8"/>
        <v>0</v>
      </c>
      <c r="BJ131" s="12" t="s">
        <v>87</v>
      </c>
      <c r="BK131" s="197">
        <f t="shared" si="9"/>
        <v>0</v>
      </c>
      <c r="BL131" s="12" t="s">
        <v>123</v>
      </c>
      <c r="BM131" s="196" t="s">
        <v>160</v>
      </c>
    </row>
    <row r="132" spans="1:65" s="1" customFormat="1" ht="16.5" customHeight="1">
      <c r="A132" s="29"/>
      <c r="B132" s="30"/>
      <c r="C132" s="185" t="s">
        <v>161</v>
      </c>
      <c r="D132" s="185" t="s">
        <v>118</v>
      </c>
      <c r="E132" s="186" t="s">
        <v>162</v>
      </c>
      <c r="F132" s="187" t="s">
        <v>163</v>
      </c>
      <c r="G132" s="188" t="s">
        <v>121</v>
      </c>
      <c r="H132" s="189">
        <v>35</v>
      </c>
      <c r="I132" s="190"/>
      <c r="J132" s="191">
        <f t="shared" si="0"/>
        <v>0</v>
      </c>
      <c r="K132" s="187" t="s">
        <v>122</v>
      </c>
      <c r="L132" s="34"/>
      <c r="M132" s="192" t="s">
        <v>1</v>
      </c>
      <c r="N132" s="193" t="s">
        <v>44</v>
      </c>
      <c r="O132" s="66"/>
      <c r="P132" s="194">
        <f t="shared" si="1"/>
        <v>0</v>
      </c>
      <c r="Q132" s="194">
        <v>0</v>
      </c>
      <c r="R132" s="194">
        <f t="shared" si="2"/>
        <v>0</v>
      </c>
      <c r="S132" s="194">
        <v>0</v>
      </c>
      <c r="T132" s="195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96" t="s">
        <v>123</v>
      </c>
      <c r="AT132" s="196" t="s">
        <v>118</v>
      </c>
      <c r="AU132" s="196" t="s">
        <v>87</v>
      </c>
      <c r="AY132" s="12" t="s">
        <v>117</v>
      </c>
      <c r="BE132" s="197">
        <f t="shared" si="4"/>
        <v>0</v>
      </c>
      <c r="BF132" s="197">
        <f t="shared" si="5"/>
        <v>0</v>
      </c>
      <c r="BG132" s="197">
        <f t="shared" si="6"/>
        <v>0</v>
      </c>
      <c r="BH132" s="197">
        <f t="shared" si="7"/>
        <v>0</v>
      </c>
      <c r="BI132" s="197">
        <f t="shared" si="8"/>
        <v>0</v>
      </c>
      <c r="BJ132" s="12" t="s">
        <v>87</v>
      </c>
      <c r="BK132" s="197">
        <f t="shared" si="9"/>
        <v>0</v>
      </c>
      <c r="BL132" s="12" t="s">
        <v>123</v>
      </c>
      <c r="BM132" s="196" t="s">
        <v>164</v>
      </c>
    </row>
    <row r="133" spans="1:65" s="1" customFormat="1" ht="21.75" customHeight="1">
      <c r="A133" s="29"/>
      <c r="B133" s="30"/>
      <c r="C133" s="198" t="s">
        <v>165</v>
      </c>
      <c r="D133" s="198" t="s">
        <v>141</v>
      </c>
      <c r="E133" s="199" t="s">
        <v>166</v>
      </c>
      <c r="F133" s="200" t="s">
        <v>167</v>
      </c>
      <c r="G133" s="201" t="s">
        <v>121</v>
      </c>
      <c r="H133" s="202">
        <v>35</v>
      </c>
      <c r="I133" s="203"/>
      <c r="J133" s="204">
        <f t="shared" si="0"/>
        <v>0</v>
      </c>
      <c r="K133" s="200" t="s">
        <v>122</v>
      </c>
      <c r="L133" s="205"/>
      <c r="M133" s="206" t="s">
        <v>1</v>
      </c>
      <c r="N133" s="207" t="s">
        <v>44</v>
      </c>
      <c r="O133" s="66"/>
      <c r="P133" s="194">
        <f t="shared" si="1"/>
        <v>0</v>
      </c>
      <c r="Q133" s="194">
        <v>2.5999999999999998E-4</v>
      </c>
      <c r="R133" s="194">
        <f t="shared" si="2"/>
        <v>9.0999999999999987E-3</v>
      </c>
      <c r="S133" s="194">
        <v>0</v>
      </c>
      <c r="T133" s="195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96" t="s">
        <v>131</v>
      </c>
      <c r="AT133" s="196" t="s">
        <v>141</v>
      </c>
      <c r="AU133" s="196" t="s">
        <v>87</v>
      </c>
      <c r="AY133" s="12" t="s">
        <v>117</v>
      </c>
      <c r="BE133" s="197">
        <f t="shared" si="4"/>
        <v>0</v>
      </c>
      <c r="BF133" s="197">
        <f t="shared" si="5"/>
        <v>0</v>
      </c>
      <c r="BG133" s="197">
        <f t="shared" si="6"/>
        <v>0</v>
      </c>
      <c r="BH133" s="197">
        <f t="shared" si="7"/>
        <v>0</v>
      </c>
      <c r="BI133" s="197">
        <f t="shared" si="8"/>
        <v>0</v>
      </c>
      <c r="BJ133" s="12" t="s">
        <v>87</v>
      </c>
      <c r="BK133" s="197">
        <f t="shared" si="9"/>
        <v>0</v>
      </c>
      <c r="BL133" s="12" t="s">
        <v>123</v>
      </c>
      <c r="BM133" s="196" t="s">
        <v>168</v>
      </c>
    </row>
    <row r="134" spans="1:65" s="1" customFormat="1" ht="21.75" customHeight="1">
      <c r="A134" s="29"/>
      <c r="B134" s="30"/>
      <c r="C134" s="185" t="s">
        <v>169</v>
      </c>
      <c r="D134" s="185" t="s">
        <v>118</v>
      </c>
      <c r="E134" s="186" t="s">
        <v>170</v>
      </c>
      <c r="F134" s="187" t="s">
        <v>171</v>
      </c>
      <c r="G134" s="188" t="s">
        <v>121</v>
      </c>
      <c r="H134" s="189">
        <v>9</v>
      </c>
      <c r="I134" s="190"/>
      <c r="J134" s="191">
        <f t="shared" si="0"/>
        <v>0</v>
      </c>
      <c r="K134" s="187" t="s">
        <v>122</v>
      </c>
      <c r="L134" s="34"/>
      <c r="M134" s="192" t="s">
        <v>1</v>
      </c>
      <c r="N134" s="193" t="s">
        <v>44</v>
      </c>
      <c r="O134" s="66"/>
      <c r="P134" s="194">
        <f t="shared" si="1"/>
        <v>0</v>
      </c>
      <c r="Q134" s="194">
        <v>0</v>
      </c>
      <c r="R134" s="194">
        <f t="shared" si="2"/>
        <v>0</v>
      </c>
      <c r="S134" s="194">
        <v>0</v>
      </c>
      <c r="T134" s="195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96" t="s">
        <v>123</v>
      </c>
      <c r="AT134" s="196" t="s">
        <v>118</v>
      </c>
      <c r="AU134" s="196" t="s">
        <v>87</v>
      </c>
      <c r="AY134" s="12" t="s">
        <v>117</v>
      </c>
      <c r="BE134" s="197">
        <f t="shared" si="4"/>
        <v>0</v>
      </c>
      <c r="BF134" s="197">
        <f t="shared" si="5"/>
        <v>0</v>
      </c>
      <c r="BG134" s="197">
        <f t="shared" si="6"/>
        <v>0</v>
      </c>
      <c r="BH134" s="197">
        <f t="shared" si="7"/>
        <v>0</v>
      </c>
      <c r="BI134" s="197">
        <f t="shared" si="8"/>
        <v>0</v>
      </c>
      <c r="BJ134" s="12" t="s">
        <v>87</v>
      </c>
      <c r="BK134" s="197">
        <f t="shared" si="9"/>
        <v>0</v>
      </c>
      <c r="BL134" s="12" t="s">
        <v>123</v>
      </c>
      <c r="BM134" s="196" t="s">
        <v>172</v>
      </c>
    </row>
    <row r="135" spans="1:65" s="1" customFormat="1" ht="16.5" customHeight="1">
      <c r="A135" s="29"/>
      <c r="B135" s="30"/>
      <c r="C135" s="198" t="s">
        <v>8</v>
      </c>
      <c r="D135" s="198" t="s">
        <v>141</v>
      </c>
      <c r="E135" s="199" t="s">
        <v>173</v>
      </c>
      <c r="F135" s="200" t="s">
        <v>174</v>
      </c>
      <c r="G135" s="201" t="s">
        <v>121</v>
      </c>
      <c r="H135" s="202">
        <v>8</v>
      </c>
      <c r="I135" s="203"/>
      <c r="J135" s="204">
        <f t="shared" si="0"/>
        <v>0</v>
      </c>
      <c r="K135" s="200" t="s">
        <v>122</v>
      </c>
      <c r="L135" s="205"/>
      <c r="M135" s="206" t="s">
        <v>1</v>
      </c>
      <c r="N135" s="207" t="s">
        <v>44</v>
      </c>
      <c r="O135" s="66"/>
      <c r="P135" s="194">
        <f t="shared" si="1"/>
        <v>0</v>
      </c>
      <c r="Q135" s="194">
        <v>6.2E-2</v>
      </c>
      <c r="R135" s="194">
        <f t="shared" si="2"/>
        <v>0.496</v>
      </c>
      <c r="S135" s="194">
        <v>0</v>
      </c>
      <c r="T135" s="195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96" t="s">
        <v>131</v>
      </c>
      <c r="AT135" s="196" t="s">
        <v>141</v>
      </c>
      <c r="AU135" s="196" t="s">
        <v>87</v>
      </c>
      <c r="AY135" s="12" t="s">
        <v>117</v>
      </c>
      <c r="BE135" s="197">
        <f t="shared" si="4"/>
        <v>0</v>
      </c>
      <c r="BF135" s="197">
        <f t="shared" si="5"/>
        <v>0</v>
      </c>
      <c r="BG135" s="197">
        <f t="shared" si="6"/>
        <v>0</v>
      </c>
      <c r="BH135" s="197">
        <f t="shared" si="7"/>
        <v>0</v>
      </c>
      <c r="BI135" s="197">
        <f t="shared" si="8"/>
        <v>0</v>
      </c>
      <c r="BJ135" s="12" t="s">
        <v>87</v>
      </c>
      <c r="BK135" s="197">
        <f t="shared" si="9"/>
        <v>0</v>
      </c>
      <c r="BL135" s="12" t="s">
        <v>123</v>
      </c>
      <c r="BM135" s="196" t="s">
        <v>175</v>
      </c>
    </row>
    <row r="136" spans="1:65" s="1" customFormat="1" ht="16.5" customHeight="1">
      <c r="A136" s="29"/>
      <c r="B136" s="30"/>
      <c r="C136" s="198" t="s">
        <v>176</v>
      </c>
      <c r="D136" s="198" t="s">
        <v>141</v>
      </c>
      <c r="E136" s="199" t="s">
        <v>177</v>
      </c>
      <c r="F136" s="200" t="s">
        <v>178</v>
      </c>
      <c r="G136" s="201" t="s">
        <v>121</v>
      </c>
      <c r="H136" s="202">
        <v>1</v>
      </c>
      <c r="I136" s="203"/>
      <c r="J136" s="204">
        <f t="shared" si="0"/>
        <v>0</v>
      </c>
      <c r="K136" s="200" t="s">
        <v>122</v>
      </c>
      <c r="L136" s="205"/>
      <c r="M136" s="206" t="s">
        <v>1</v>
      </c>
      <c r="N136" s="207" t="s">
        <v>44</v>
      </c>
      <c r="O136" s="66"/>
      <c r="P136" s="194">
        <f t="shared" si="1"/>
        <v>0</v>
      </c>
      <c r="Q136" s="194">
        <v>5.1999999999999998E-2</v>
      </c>
      <c r="R136" s="194">
        <f t="shared" si="2"/>
        <v>5.1999999999999998E-2</v>
      </c>
      <c r="S136" s="194">
        <v>0</v>
      </c>
      <c r="T136" s="195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96" t="s">
        <v>131</v>
      </c>
      <c r="AT136" s="196" t="s">
        <v>141</v>
      </c>
      <c r="AU136" s="196" t="s">
        <v>87</v>
      </c>
      <c r="AY136" s="12" t="s">
        <v>117</v>
      </c>
      <c r="BE136" s="197">
        <f t="shared" si="4"/>
        <v>0</v>
      </c>
      <c r="BF136" s="197">
        <f t="shared" si="5"/>
        <v>0</v>
      </c>
      <c r="BG136" s="197">
        <f t="shared" si="6"/>
        <v>0</v>
      </c>
      <c r="BH136" s="197">
        <f t="shared" si="7"/>
        <v>0</v>
      </c>
      <c r="BI136" s="197">
        <f t="shared" si="8"/>
        <v>0</v>
      </c>
      <c r="BJ136" s="12" t="s">
        <v>87</v>
      </c>
      <c r="BK136" s="197">
        <f t="shared" si="9"/>
        <v>0</v>
      </c>
      <c r="BL136" s="12" t="s">
        <v>123</v>
      </c>
      <c r="BM136" s="196" t="s">
        <v>179</v>
      </c>
    </row>
    <row r="137" spans="1:65" s="1" customFormat="1" ht="21.75" customHeight="1">
      <c r="A137" s="29"/>
      <c r="B137" s="30"/>
      <c r="C137" s="185" t="s">
        <v>180</v>
      </c>
      <c r="D137" s="185" t="s">
        <v>118</v>
      </c>
      <c r="E137" s="186" t="s">
        <v>181</v>
      </c>
      <c r="F137" s="187" t="s">
        <v>182</v>
      </c>
      <c r="G137" s="188" t="s">
        <v>121</v>
      </c>
      <c r="H137" s="189">
        <v>9</v>
      </c>
      <c r="I137" s="190"/>
      <c r="J137" s="191">
        <f t="shared" si="0"/>
        <v>0</v>
      </c>
      <c r="K137" s="187" t="s">
        <v>122</v>
      </c>
      <c r="L137" s="34"/>
      <c r="M137" s="192" t="s">
        <v>1</v>
      </c>
      <c r="N137" s="193" t="s">
        <v>44</v>
      </c>
      <c r="O137" s="66"/>
      <c r="P137" s="194">
        <f t="shared" si="1"/>
        <v>0</v>
      </c>
      <c r="Q137" s="194">
        <v>0</v>
      </c>
      <c r="R137" s="194">
        <f t="shared" si="2"/>
        <v>0</v>
      </c>
      <c r="S137" s="194">
        <v>0</v>
      </c>
      <c r="T137" s="195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96" t="s">
        <v>123</v>
      </c>
      <c r="AT137" s="196" t="s">
        <v>118</v>
      </c>
      <c r="AU137" s="196" t="s">
        <v>87</v>
      </c>
      <c r="AY137" s="12" t="s">
        <v>117</v>
      </c>
      <c r="BE137" s="197">
        <f t="shared" si="4"/>
        <v>0</v>
      </c>
      <c r="BF137" s="197">
        <f t="shared" si="5"/>
        <v>0</v>
      </c>
      <c r="BG137" s="197">
        <f t="shared" si="6"/>
        <v>0</v>
      </c>
      <c r="BH137" s="197">
        <f t="shared" si="7"/>
        <v>0</v>
      </c>
      <c r="BI137" s="197">
        <f t="shared" si="8"/>
        <v>0</v>
      </c>
      <c r="BJ137" s="12" t="s">
        <v>87</v>
      </c>
      <c r="BK137" s="197">
        <f t="shared" si="9"/>
        <v>0</v>
      </c>
      <c r="BL137" s="12" t="s">
        <v>123</v>
      </c>
      <c r="BM137" s="196" t="s">
        <v>183</v>
      </c>
    </row>
    <row r="138" spans="1:65" s="1" customFormat="1" ht="16.5" customHeight="1">
      <c r="A138" s="29"/>
      <c r="B138" s="30"/>
      <c r="C138" s="198" t="s">
        <v>184</v>
      </c>
      <c r="D138" s="198" t="s">
        <v>141</v>
      </c>
      <c r="E138" s="199" t="s">
        <v>185</v>
      </c>
      <c r="F138" s="200" t="s">
        <v>186</v>
      </c>
      <c r="G138" s="201" t="s">
        <v>1</v>
      </c>
      <c r="H138" s="202">
        <v>5</v>
      </c>
      <c r="I138" s="203"/>
      <c r="J138" s="204">
        <f t="shared" si="0"/>
        <v>0</v>
      </c>
      <c r="K138" s="200" t="s">
        <v>1</v>
      </c>
      <c r="L138" s="205"/>
      <c r="M138" s="206" t="s">
        <v>1</v>
      </c>
      <c r="N138" s="207" t="s">
        <v>44</v>
      </c>
      <c r="O138" s="66"/>
      <c r="P138" s="194">
        <f t="shared" si="1"/>
        <v>0</v>
      </c>
      <c r="Q138" s="194">
        <v>0</v>
      </c>
      <c r="R138" s="194">
        <f t="shared" si="2"/>
        <v>0</v>
      </c>
      <c r="S138" s="194">
        <v>0</v>
      </c>
      <c r="T138" s="195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96" t="s">
        <v>131</v>
      </c>
      <c r="AT138" s="196" t="s">
        <v>141</v>
      </c>
      <c r="AU138" s="196" t="s">
        <v>87</v>
      </c>
      <c r="AY138" s="12" t="s">
        <v>117</v>
      </c>
      <c r="BE138" s="197">
        <f t="shared" si="4"/>
        <v>0</v>
      </c>
      <c r="BF138" s="197">
        <f t="shared" si="5"/>
        <v>0</v>
      </c>
      <c r="BG138" s="197">
        <f t="shared" si="6"/>
        <v>0</v>
      </c>
      <c r="BH138" s="197">
        <f t="shared" si="7"/>
        <v>0</v>
      </c>
      <c r="BI138" s="197">
        <f t="shared" si="8"/>
        <v>0</v>
      </c>
      <c r="BJ138" s="12" t="s">
        <v>87</v>
      </c>
      <c r="BK138" s="197">
        <f t="shared" si="9"/>
        <v>0</v>
      </c>
      <c r="BL138" s="12" t="s">
        <v>123</v>
      </c>
      <c r="BM138" s="196" t="s">
        <v>187</v>
      </c>
    </row>
    <row r="139" spans="1:65" s="1" customFormat="1" ht="21.75" customHeight="1">
      <c r="A139" s="29"/>
      <c r="B139" s="30"/>
      <c r="C139" s="198" t="s">
        <v>188</v>
      </c>
      <c r="D139" s="198" t="s">
        <v>141</v>
      </c>
      <c r="E139" s="199" t="s">
        <v>189</v>
      </c>
      <c r="F139" s="200" t="s">
        <v>190</v>
      </c>
      <c r="G139" s="201" t="s">
        <v>121</v>
      </c>
      <c r="H139" s="202">
        <v>4</v>
      </c>
      <c r="I139" s="203"/>
      <c r="J139" s="204">
        <f t="shared" si="0"/>
        <v>0</v>
      </c>
      <c r="K139" s="200" t="s">
        <v>122</v>
      </c>
      <c r="L139" s="205"/>
      <c r="M139" s="206" t="s">
        <v>1</v>
      </c>
      <c r="N139" s="207" t="s">
        <v>44</v>
      </c>
      <c r="O139" s="66"/>
      <c r="P139" s="194">
        <f t="shared" si="1"/>
        <v>0</v>
      </c>
      <c r="Q139" s="194">
        <v>5.7999999999999996E-3</v>
      </c>
      <c r="R139" s="194">
        <f t="shared" si="2"/>
        <v>2.3199999999999998E-2</v>
      </c>
      <c r="S139" s="194">
        <v>0</v>
      </c>
      <c r="T139" s="195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96" t="s">
        <v>131</v>
      </c>
      <c r="AT139" s="196" t="s">
        <v>141</v>
      </c>
      <c r="AU139" s="196" t="s">
        <v>87</v>
      </c>
      <c r="AY139" s="12" t="s">
        <v>117</v>
      </c>
      <c r="BE139" s="197">
        <f t="shared" si="4"/>
        <v>0</v>
      </c>
      <c r="BF139" s="197">
        <f t="shared" si="5"/>
        <v>0</v>
      </c>
      <c r="BG139" s="197">
        <f t="shared" si="6"/>
        <v>0</v>
      </c>
      <c r="BH139" s="197">
        <f t="shared" si="7"/>
        <v>0</v>
      </c>
      <c r="BI139" s="197">
        <f t="shared" si="8"/>
        <v>0</v>
      </c>
      <c r="BJ139" s="12" t="s">
        <v>87</v>
      </c>
      <c r="BK139" s="197">
        <f t="shared" si="9"/>
        <v>0</v>
      </c>
      <c r="BL139" s="12" t="s">
        <v>123</v>
      </c>
      <c r="BM139" s="196" t="s">
        <v>191</v>
      </c>
    </row>
    <row r="140" spans="1:65" s="1" customFormat="1" ht="21.75" customHeight="1">
      <c r="A140" s="29"/>
      <c r="B140" s="30"/>
      <c r="C140" s="185" t="s">
        <v>192</v>
      </c>
      <c r="D140" s="185" t="s">
        <v>118</v>
      </c>
      <c r="E140" s="186" t="s">
        <v>193</v>
      </c>
      <c r="F140" s="187" t="s">
        <v>194</v>
      </c>
      <c r="G140" s="188" t="s">
        <v>121</v>
      </c>
      <c r="H140" s="189">
        <v>9</v>
      </c>
      <c r="I140" s="190"/>
      <c r="J140" s="191">
        <f t="shared" si="0"/>
        <v>0</v>
      </c>
      <c r="K140" s="187" t="s">
        <v>122</v>
      </c>
      <c r="L140" s="34"/>
      <c r="M140" s="192" t="s">
        <v>1</v>
      </c>
      <c r="N140" s="193" t="s">
        <v>44</v>
      </c>
      <c r="O140" s="66"/>
      <c r="P140" s="194">
        <f t="shared" si="1"/>
        <v>0</v>
      </c>
      <c r="Q140" s="194">
        <v>0</v>
      </c>
      <c r="R140" s="194">
        <f t="shared" si="2"/>
        <v>0</v>
      </c>
      <c r="S140" s="194">
        <v>0</v>
      </c>
      <c r="T140" s="195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96" t="s">
        <v>123</v>
      </c>
      <c r="AT140" s="196" t="s">
        <v>118</v>
      </c>
      <c r="AU140" s="196" t="s">
        <v>87</v>
      </c>
      <c r="AY140" s="12" t="s">
        <v>117</v>
      </c>
      <c r="BE140" s="197">
        <f t="shared" si="4"/>
        <v>0</v>
      </c>
      <c r="BF140" s="197">
        <f t="shared" si="5"/>
        <v>0</v>
      </c>
      <c r="BG140" s="197">
        <f t="shared" si="6"/>
        <v>0</v>
      </c>
      <c r="BH140" s="197">
        <f t="shared" si="7"/>
        <v>0</v>
      </c>
      <c r="BI140" s="197">
        <f t="shared" si="8"/>
        <v>0</v>
      </c>
      <c r="BJ140" s="12" t="s">
        <v>87</v>
      </c>
      <c r="BK140" s="197">
        <f t="shared" si="9"/>
        <v>0</v>
      </c>
      <c r="BL140" s="12" t="s">
        <v>123</v>
      </c>
      <c r="BM140" s="196" t="s">
        <v>195</v>
      </c>
    </row>
    <row r="141" spans="1:65" s="1" customFormat="1" ht="16.5" customHeight="1">
      <c r="A141" s="29"/>
      <c r="B141" s="30"/>
      <c r="C141" s="198" t="s">
        <v>7</v>
      </c>
      <c r="D141" s="198" t="s">
        <v>141</v>
      </c>
      <c r="E141" s="199" t="s">
        <v>196</v>
      </c>
      <c r="F141" s="200" t="s">
        <v>197</v>
      </c>
      <c r="G141" s="201" t="s">
        <v>1</v>
      </c>
      <c r="H141" s="202">
        <v>9</v>
      </c>
      <c r="I141" s="203"/>
      <c r="J141" s="204">
        <f t="shared" si="0"/>
        <v>0</v>
      </c>
      <c r="K141" s="200" t="s">
        <v>1</v>
      </c>
      <c r="L141" s="205"/>
      <c r="M141" s="206" t="s">
        <v>1</v>
      </c>
      <c r="N141" s="207" t="s">
        <v>44</v>
      </c>
      <c r="O141" s="66"/>
      <c r="P141" s="194">
        <f t="shared" si="1"/>
        <v>0</v>
      </c>
      <c r="Q141" s="194">
        <v>0</v>
      </c>
      <c r="R141" s="194">
        <f t="shared" si="2"/>
        <v>0</v>
      </c>
      <c r="S141" s="194">
        <v>0</v>
      </c>
      <c r="T141" s="195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96" t="s">
        <v>131</v>
      </c>
      <c r="AT141" s="196" t="s">
        <v>141</v>
      </c>
      <c r="AU141" s="196" t="s">
        <v>87</v>
      </c>
      <c r="AY141" s="12" t="s">
        <v>117</v>
      </c>
      <c r="BE141" s="197">
        <f t="shared" si="4"/>
        <v>0</v>
      </c>
      <c r="BF141" s="197">
        <f t="shared" si="5"/>
        <v>0</v>
      </c>
      <c r="BG141" s="197">
        <f t="shared" si="6"/>
        <v>0</v>
      </c>
      <c r="BH141" s="197">
        <f t="shared" si="7"/>
        <v>0</v>
      </c>
      <c r="BI141" s="197">
        <f t="shared" si="8"/>
        <v>0</v>
      </c>
      <c r="BJ141" s="12" t="s">
        <v>87</v>
      </c>
      <c r="BK141" s="197">
        <f t="shared" si="9"/>
        <v>0</v>
      </c>
      <c r="BL141" s="12" t="s">
        <v>123</v>
      </c>
      <c r="BM141" s="196" t="s">
        <v>198</v>
      </c>
    </row>
    <row r="142" spans="1:65" s="1" customFormat="1" ht="16.5" customHeight="1">
      <c r="A142" s="29"/>
      <c r="B142" s="30"/>
      <c r="C142" s="198" t="s">
        <v>199</v>
      </c>
      <c r="D142" s="198" t="s">
        <v>141</v>
      </c>
      <c r="E142" s="199" t="s">
        <v>200</v>
      </c>
      <c r="F142" s="200" t="s">
        <v>201</v>
      </c>
      <c r="G142" s="201" t="s">
        <v>1</v>
      </c>
      <c r="H142" s="202">
        <v>9</v>
      </c>
      <c r="I142" s="203"/>
      <c r="J142" s="204">
        <f t="shared" si="0"/>
        <v>0</v>
      </c>
      <c r="K142" s="200" t="s">
        <v>1</v>
      </c>
      <c r="L142" s="205"/>
      <c r="M142" s="206" t="s">
        <v>1</v>
      </c>
      <c r="N142" s="207" t="s">
        <v>44</v>
      </c>
      <c r="O142" s="66"/>
      <c r="P142" s="194">
        <f t="shared" si="1"/>
        <v>0</v>
      </c>
      <c r="Q142" s="194">
        <v>0</v>
      </c>
      <c r="R142" s="194">
        <f t="shared" si="2"/>
        <v>0</v>
      </c>
      <c r="S142" s="194">
        <v>0</v>
      </c>
      <c r="T142" s="195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96" t="s">
        <v>131</v>
      </c>
      <c r="AT142" s="196" t="s">
        <v>141</v>
      </c>
      <c r="AU142" s="196" t="s">
        <v>87</v>
      </c>
      <c r="AY142" s="12" t="s">
        <v>117</v>
      </c>
      <c r="BE142" s="197">
        <f t="shared" si="4"/>
        <v>0</v>
      </c>
      <c r="BF142" s="197">
        <f t="shared" si="5"/>
        <v>0</v>
      </c>
      <c r="BG142" s="197">
        <f t="shared" si="6"/>
        <v>0</v>
      </c>
      <c r="BH142" s="197">
        <f t="shared" si="7"/>
        <v>0</v>
      </c>
      <c r="BI142" s="197">
        <f t="shared" si="8"/>
        <v>0</v>
      </c>
      <c r="BJ142" s="12" t="s">
        <v>87</v>
      </c>
      <c r="BK142" s="197">
        <f t="shared" si="9"/>
        <v>0</v>
      </c>
      <c r="BL142" s="12" t="s">
        <v>123</v>
      </c>
      <c r="BM142" s="196" t="s">
        <v>202</v>
      </c>
    </row>
    <row r="143" spans="1:65" s="1" customFormat="1" ht="16.5" customHeight="1">
      <c r="A143" s="29"/>
      <c r="B143" s="30"/>
      <c r="C143" s="185" t="s">
        <v>203</v>
      </c>
      <c r="D143" s="185" t="s">
        <v>118</v>
      </c>
      <c r="E143" s="186" t="s">
        <v>204</v>
      </c>
      <c r="F143" s="187" t="s">
        <v>205</v>
      </c>
      <c r="G143" s="188" t="s">
        <v>121</v>
      </c>
      <c r="H143" s="189">
        <v>9</v>
      </c>
      <c r="I143" s="190"/>
      <c r="J143" s="191">
        <f t="shared" si="0"/>
        <v>0</v>
      </c>
      <c r="K143" s="187" t="s">
        <v>122</v>
      </c>
      <c r="L143" s="34"/>
      <c r="M143" s="192" t="s">
        <v>1</v>
      </c>
      <c r="N143" s="193" t="s">
        <v>44</v>
      </c>
      <c r="O143" s="66"/>
      <c r="P143" s="194">
        <f t="shared" si="1"/>
        <v>0</v>
      </c>
      <c r="Q143" s="194">
        <v>0</v>
      </c>
      <c r="R143" s="194">
        <f t="shared" si="2"/>
        <v>0</v>
      </c>
      <c r="S143" s="194">
        <v>0</v>
      </c>
      <c r="T143" s="195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96" t="s">
        <v>123</v>
      </c>
      <c r="AT143" s="196" t="s">
        <v>118</v>
      </c>
      <c r="AU143" s="196" t="s">
        <v>87</v>
      </c>
      <c r="AY143" s="12" t="s">
        <v>117</v>
      </c>
      <c r="BE143" s="197">
        <f t="shared" si="4"/>
        <v>0</v>
      </c>
      <c r="BF143" s="197">
        <f t="shared" si="5"/>
        <v>0</v>
      </c>
      <c r="BG143" s="197">
        <f t="shared" si="6"/>
        <v>0</v>
      </c>
      <c r="BH143" s="197">
        <f t="shared" si="7"/>
        <v>0</v>
      </c>
      <c r="BI143" s="197">
        <f t="shared" si="8"/>
        <v>0</v>
      </c>
      <c r="BJ143" s="12" t="s">
        <v>87</v>
      </c>
      <c r="BK143" s="197">
        <f t="shared" si="9"/>
        <v>0</v>
      </c>
      <c r="BL143" s="12" t="s">
        <v>123</v>
      </c>
      <c r="BM143" s="196" t="s">
        <v>206</v>
      </c>
    </row>
    <row r="144" spans="1:65" s="1" customFormat="1" ht="16.5" customHeight="1">
      <c r="A144" s="29"/>
      <c r="B144" s="30"/>
      <c r="C144" s="198" t="s">
        <v>207</v>
      </c>
      <c r="D144" s="198" t="s">
        <v>141</v>
      </c>
      <c r="E144" s="199" t="s">
        <v>208</v>
      </c>
      <c r="F144" s="200" t="s">
        <v>209</v>
      </c>
      <c r="G144" s="201" t="s">
        <v>151</v>
      </c>
      <c r="H144" s="202">
        <v>9</v>
      </c>
      <c r="I144" s="203"/>
      <c r="J144" s="204">
        <f t="shared" si="0"/>
        <v>0</v>
      </c>
      <c r="K144" s="200" t="s">
        <v>1</v>
      </c>
      <c r="L144" s="205"/>
      <c r="M144" s="206" t="s">
        <v>1</v>
      </c>
      <c r="N144" s="207" t="s">
        <v>44</v>
      </c>
      <c r="O144" s="66"/>
      <c r="P144" s="194">
        <f t="shared" si="1"/>
        <v>0</v>
      </c>
      <c r="Q144" s="194">
        <v>0</v>
      </c>
      <c r="R144" s="194">
        <f t="shared" si="2"/>
        <v>0</v>
      </c>
      <c r="S144" s="194">
        <v>0</v>
      </c>
      <c r="T144" s="195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96" t="s">
        <v>131</v>
      </c>
      <c r="AT144" s="196" t="s">
        <v>141</v>
      </c>
      <c r="AU144" s="196" t="s">
        <v>87</v>
      </c>
      <c r="AY144" s="12" t="s">
        <v>117</v>
      </c>
      <c r="BE144" s="197">
        <f t="shared" si="4"/>
        <v>0</v>
      </c>
      <c r="BF144" s="197">
        <f t="shared" si="5"/>
        <v>0</v>
      </c>
      <c r="BG144" s="197">
        <f t="shared" si="6"/>
        <v>0</v>
      </c>
      <c r="BH144" s="197">
        <f t="shared" si="7"/>
        <v>0</v>
      </c>
      <c r="BI144" s="197">
        <f t="shared" si="8"/>
        <v>0</v>
      </c>
      <c r="BJ144" s="12" t="s">
        <v>87</v>
      </c>
      <c r="BK144" s="197">
        <f t="shared" si="9"/>
        <v>0</v>
      </c>
      <c r="BL144" s="12" t="s">
        <v>123</v>
      </c>
      <c r="BM144" s="196" t="s">
        <v>210</v>
      </c>
    </row>
    <row r="145" spans="1:65" s="1" customFormat="1" ht="21.75" customHeight="1">
      <c r="A145" s="29"/>
      <c r="B145" s="30"/>
      <c r="C145" s="185" t="s">
        <v>211</v>
      </c>
      <c r="D145" s="185" t="s">
        <v>118</v>
      </c>
      <c r="E145" s="186" t="s">
        <v>212</v>
      </c>
      <c r="F145" s="187" t="s">
        <v>213</v>
      </c>
      <c r="G145" s="188" t="s">
        <v>138</v>
      </c>
      <c r="H145" s="189">
        <v>90</v>
      </c>
      <c r="I145" s="190"/>
      <c r="J145" s="191">
        <f t="shared" si="0"/>
        <v>0</v>
      </c>
      <c r="K145" s="187" t="s">
        <v>122</v>
      </c>
      <c r="L145" s="34"/>
      <c r="M145" s="192" t="s">
        <v>1</v>
      </c>
      <c r="N145" s="193" t="s">
        <v>44</v>
      </c>
      <c r="O145" s="66"/>
      <c r="P145" s="194">
        <f t="shared" si="1"/>
        <v>0</v>
      </c>
      <c r="Q145" s="194">
        <v>0</v>
      </c>
      <c r="R145" s="194">
        <f t="shared" si="2"/>
        <v>0</v>
      </c>
      <c r="S145" s="194">
        <v>0</v>
      </c>
      <c r="T145" s="195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96" t="s">
        <v>123</v>
      </c>
      <c r="AT145" s="196" t="s">
        <v>118</v>
      </c>
      <c r="AU145" s="196" t="s">
        <v>87</v>
      </c>
      <c r="AY145" s="12" t="s">
        <v>117</v>
      </c>
      <c r="BE145" s="197">
        <f t="shared" si="4"/>
        <v>0</v>
      </c>
      <c r="BF145" s="197">
        <f t="shared" si="5"/>
        <v>0</v>
      </c>
      <c r="BG145" s="197">
        <f t="shared" si="6"/>
        <v>0</v>
      </c>
      <c r="BH145" s="197">
        <f t="shared" si="7"/>
        <v>0</v>
      </c>
      <c r="BI145" s="197">
        <f t="shared" si="8"/>
        <v>0</v>
      </c>
      <c r="BJ145" s="12" t="s">
        <v>87</v>
      </c>
      <c r="BK145" s="197">
        <f t="shared" si="9"/>
        <v>0</v>
      </c>
      <c r="BL145" s="12" t="s">
        <v>123</v>
      </c>
      <c r="BM145" s="196" t="s">
        <v>214</v>
      </c>
    </row>
    <row r="146" spans="1:65" s="1" customFormat="1" ht="16.5" customHeight="1">
      <c r="A146" s="29"/>
      <c r="B146" s="30"/>
      <c r="C146" s="198" t="s">
        <v>215</v>
      </c>
      <c r="D146" s="198" t="s">
        <v>141</v>
      </c>
      <c r="E146" s="199" t="s">
        <v>216</v>
      </c>
      <c r="F146" s="200" t="s">
        <v>217</v>
      </c>
      <c r="G146" s="201" t="s">
        <v>138</v>
      </c>
      <c r="H146" s="202">
        <v>90</v>
      </c>
      <c r="I146" s="203"/>
      <c r="J146" s="204">
        <f t="shared" si="0"/>
        <v>0</v>
      </c>
      <c r="K146" s="200" t="s">
        <v>122</v>
      </c>
      <c r="L146" s="205"/>
      <c r="M146" s="206" t="s">
        <v>1</v>
      </c>
      <c r="N146" s="207" t="s">
        <v>44</v>
      </c>
      <c r="O146" s="66"/>
      <c r="P146" s="194">
        <f t="shared" si="1"/>
        <v>0</v>
      </c>
      <c r="Q146" s="194">
        <v>1.2E-4</v>
      </c>
      <c r="R146" s="194">
        <f t="shared" si="2"/>
        <v>1.0800000000000001E-2</v>
      </c>
      <c r="S146" s="194">
        <v>0</v>
      </c>
      <c r="T146" s="195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96" t="s">
        <v>131</v>
      </c>
      <c r="AT146" s="196" t="s">
        <v>141</v>
      </c>
      <c r="AU146" s="196" t="s">
        <v>87</v>
      </c>
      <c r="AY146" s="12" t="s">
        <v>117</v>
      </c>
      <c r="BE146" s="197">
        <f t="shared" si="4"/>
        <v>0</v>
      </c>
      <c r="BF146" s="197">
        <f t="shared" si="5"/>
        <v>0</v>
      </c>
      <c r="BG146" s="197">
        <f t="shared" si="6"/>
        <v>0</v>
      </c>
      <c r="BH146" s="197">
        <f t="shared" si="7"/>
        <v>0</v>
      </c>
      <c r="BI146" s="197">
        <f t="shared" si="8"/>
        <v>0</v>
      </c>
      <c r="BJ146" s="12" t="s">
        <v>87</v>
      </c>
      <c r="BK146" s="197">
        <f t="shared" si="9"/>
        <v>0</v>
      </c>
      <c r="BL146" s="12" t="s">
        <v>123</v>
      </c>
      <c r="BM146" s="196" t="s">
        <v>218</v>
      </c>
    </row>
    <row r="147" spans="1:65" s="1" customFormat="1" ht="33" customHeight="1">
      <c r="A147" s="29"/>
      <c r="B147" s="30"/>
      <c r="C147" s="185" t="s">
        <v>219</v>
      </c>
      <c r="D147" s="185" t="s">
        <v>118</v>
      </c>
      <c r="E147" s="186" t="s">
        <v>220</v>
      </c>
      <c r="F147" s="187" t="s">
        <v>221</v>
      </c>
      <c r="G147" s="188" t="s">
        <v>121</v>
      </c>
      <c r="H147" s="189">
        <v>72</v>
      </c>
      <c r="I147" s="190"/>
      <c r="J147" s="191">
        <f t="shared" si="0"/>
        <v>0</v>
      </c>
      <c r="K147" s="187" t="s">
        <v>122</v>
      </c>
      <c r="L147" s="34"/>
      <c r="M147" s="192" t="s">
        <v>1</v>
      </c>
      <c r="N147" s="193" t="s">
        <v>44</v>
      </c>
      <c r="O147" s="66"/>
      <c r="P147" s="194">
        <f t="shared" si="1"/>
        <v>0</v>
      </c>
      <c r="Q147" s="194">
        <v>0</v>
      </c>
      <c r="R147" s="194">
        <f t="shared" si="2"/>
        <v>0</v>
      </c>
      <c r="S147" s="194">
        <v>0</v>
      </c>
      <c r="T147" s="195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96" t="s">
        <v>123</v>
      </c>
      <c r="AT147" s="196" t="s">
        <v>118</v>
      </c>
      <c r="AU147" s="196" t="s">
        <v>87</v>
      </c>
      <c r="AY147" s="12" t="s">
        <v>117</v>
      </c>
      <c r="BE147" s="197">
        <f t="shared" si="4"/>
        <v>0</v>
      </c>
      <c r="BF147" s="197">
        <f t="shared" si="5"/>
        <v>0</v>
      </c>
      <c r="BG147" s="197">
        <f t="shared" si="6"/>
        <v>0</v>
      </c>
      <c r="BH147" s="197">
        <f t="shared" si="7"/>
        <v>0</v>
      </c>
      <c r="BI147" s="197">
        <f t="shared" si="8"/>
        <v>0</v>
      </c>
      <c r="BJ147" s="12" t="s">
        <v>87</v>
      </c>
      <c r="BK147" s="197">
        <f t="shared" si="9"/>
        <v>0</v>
      </c>
      <c r="BL147" s="12" t="s">
        <v>123</v>
      </c>
      <c r="BM147" s="196" t="s">
        <v>222</v>
      </c>
    </row>
    <row r="148" spans="1:65" s="1" customFormat="1" ht="33" customHeight="1">
      <c r="A148" s="29"/>
      <c r="B148" s="30"/>
      <c r="C148" s="185" t="s">
        <v>223</v>
      </c>
      <c r="D148" s="185" t="s">
        <v>118</v>
      </c>
      <c r="E148" s="186" t="s">
        <v>224</v>
      </c>
      <c r="F148" s="187" t="s">
        <v>225</v>
      </c>
      <c r="G148" s="188" t="s">
        <v>121</v>
      </c>
      <c r="H148" s="189">
        <v>54</v>
      </c>
      <c r="I148" s="190"/>
      <c r="J148" s="191">
        <f t="shared" si="0"/>
        <v>0</v>
      </c>
      <c r="K148" s="187" t="s">
        <v>122</v>
      </c>
      <c r="L148" s="34"/>
      <c r="M148" s="192" t="s">
        <v>1</v>
      </c>
      <c r="N148" s="193" t="s">
        <v>44</v>
      </c>
      <c r="O148" s="66"/>
      <c r="P148" s="194">
        <f t="shared" si="1"/>
        <v>0</v>
      </c>
      <c r="Q148" s="194">
        <v>0</v>
      </c>
      <c r="R148" s="194">
        <f t="shared" si="2"/>
        <v>0</v>
      </c>
      <c r="S148" s="194">
        <v>0</v>
      </c>
      <c r="T148" s="195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96" t="s">
        <v>123</v>
      </c>
      <c r="AT148" s="196" t="s">
        <v>118</v>
      </c>
      <c r="AU148" s="196" t="s">
        <v>87</v>
      </c>
      <c r="AY148" s="12" t="s">
        <v>117</v>
      </c>
      <c r="BE148" s="197">
        <f t="shared" si="4"/>
        <v>0</v>
      </c>
      <c r="BF148" s="197">
        <f t="shared" si="5"/>
        <v>0</v>
      </c>
      <c r="BG148" s="197">
        <f t="shared" si="6"/>
        <v>0</v>
      </c>
      <c r="BH148" s="197">
        <f t="shared" si="7"/>
        <v>0</v>
      </c>
      <c r="BI148" s="197">
        <f t="shared" si="8"/>
        <v>0</v>
      </c>
      <c r="BJ148" s="12" t="s">
        <v>87</v>
      </c>
      <c r="BK148" s="197">
        <f t="shared" si="9"/>
        <v>0</v>
      </c>
      <c r="BL148" s="12" t="s">
        <v>123</v>
      </c>
      <c r="BM148" s="196" t="s">
        <v>226</v>
      </c>
    </row>
    <row r="149" spans="1:65" s="1" customFormat="1" ht="16.5" customHeight="1">
      <c r="A149" s="29"/>
      <c r="B149" s="30"/>
      <c r="C149" s="185" t="s">
        <v>227</v>
      </c>
      <c r="D149" s="185" t="s">
        <v>118</v>
      </c>
      <c r="E149" s="186" t="s">
        <v>228</v>
      </c>
      <c r="F149" s="187" t="s">
        <v>229</v>
      </c>
      <c r="G149" s="188" t="s">
        <v>230</v>
      </c>
      <c r="H149" s="189">
        <v>1</v>
      </c>
      <c r="I149" s="190"/>
      <c r="J149" s="191">
        <f t="shared" si="0"/>
        <v>0</v>
      </c>
      <c r="K149" s="187" t="s">
        <v>1</v>
      </c>
      <c r="L149" s="34"/>
      <c r="M149" s="192" t="s">
        <v>1</v>
      </c>
      <c r="N149" s="193" t="s">
        <v>44</v>
      </c>
      <c r="O149" s="66"/>
      <c r="P149" s="194">
        <f t="shared" si="1"/>
        <v>0</v>
      </c>
      <c r="Q149" s="194">
        <v>0</v>
      </c>
      <c r="R149" s="194">
        <f t="shared" si="2"/>
        <v>0</v>
      </c>
      <c r="S149" s="194">
        <v>0</v>
      </c>
      <c r="T149" s="195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96" t="s">
        <v>123</v>
      </c>
      <c r="AT149" s="196" t="s">
        <v>118</v>
      </c>
      <c r="AU149" s="196" t="s">
        <v>87</v>
      </c>
      <c r="AY149" s="12" t="s">
        <v>117</v>
      </c>
      <c r="BE149" s="197">
        <f t="shared" si="4"/>
        <v>0</v>
      </c>
      <c r="BF149" s="197">
        <f t="shared" si="5"/>
        <v>0</v>
      </c>
      <c r="BG149" s="197">
        <f t="shared" si="6"/>
        <v>0</v>
      </c>
      <c r="BH149" s="197">
        <f t="shared" si="7"/>
        <v>0</v>
      </c>
      <c r="BI149" s="197">
        <f t="shared" si="8"/>
        <v>0</v>
      </c>
      <c r="BJ149" s="12" t="s">
        <v>87</v>
      </c>
      <c r="BK149" s="197">
        <f t="shared" si="9"/>
        <v>0</v>
      </c>
      <c r="BL149" s="12" t="s">
        <v>123</v>
      </c>
      <c r="BM149" s="196" t="s">
        <v>231</v>
      </c>
    </row>
    <row r="150" spans="1:65" s="1" customFormat="1" ht="16.5" customHeight="1">
      <c r="A150" s="29"/>
      <c r="B150" s="30"/>
      <c r="C150" s="185" t="s">
        <v>232</v>
      </c>
      <c r="D150" s="185" t="s">
        <v>118</v>
      </c>
      <c r="E150" s="186" t="s">
        <v>233</v>
      </c>
      <c r="F150" s="187" t="s">
        <v>234</v>
      </c>
      <c r="G150" s="188" t="s">
        <v>230</v>
      </c>
      <c r="H150" s="189">
        <v>1</v>
      </c>
      <c r="I150" s="190"/>
      <c r="J150" s="191">
        <f t="shared" si="0"/>
        <v>0</v>
      </c>
      <c r="K150" s="187" t="s">
        <v>122</v>
      </c>
      <c r="L150" s="34"/>
      <c r="M150" s="192" t="s">
        <v>1</v>
      </c>
      <c r="N150" s="193" t="s">
        <v>44</v>
      </c>
      <c r="O150" s="66"/>
      <c r="P150" s="194">
        <f t="shared" si="1"/>
        <v>0</v>
      </c>
      <c r="Q150" s="194">
        <v>0</v>
      </c>
      <c r="R150" s="194">
        <f t="shared" si="2"/>
        <v>0</v>
      </c>
      <c r="S150" s="194">
        <v>0</v>
      </c>
      <c r="T150" s="195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96" t="s">
        <v>123</v>
      </c>
      <c r="AT150" s="196" t="s">
        <v>118</v>
      </c>
      <c r="AU150" s="196" t="s">
        <v>87</v>
      </c>
      <c r="AY150" s="12" t="s">
        <v>117</v>
      </c>
      <c r="BE150" s="197">
        <f t="shared" si="4"/>
        <v>0</v>
      </c>
      <c r="BF150" s="197">
        <f t="shared" si="5"/>
        <v>0</v>
      </c>
      <c r="BG150" s="197">
        <f t="shared" si="6"/>
        <v>0</v>
      </c>
      <c r="BH150" s="197">
        <f t="shared" si="7"/>
        <v>0</v>
      </c>
      <c r="BI150" s="197">
        <f t="shared" si="8"/>
        <v>0</v>
      </c>
      <c r="BJ150" s="12" t="s">
        <v>87</v>
      </c>
      <c r="BK150" s="197">
        <f t="shared" si="9"/>
        <v>0</v>
      </c>
      <c r="BL150" s="12" t="s">
        <v>123</v>
      </c>
      <c r="BM150" s="196" t="s">
        <v>235</v>
      </c>
    </row>
    <row r="151" spans="1:65" s="1" customFormat="1" ht="21.75" customHeight="1">
      <c r="A151" s="29"/>
      <c r="B151" s="30"/>
      <c r="C151" s="185" t="s">
        <v>236</v>
      </c>
      <c r="D151" s="185" t="s">
        <v>118</v>
      </c>
      <c r="E151" s="186" t="s">
        <v>237</v>
      </c>
      <c r="F151" s="187" t="s">
        <v>238</v>
      </c>
      <c r="G151" s="188" t="s">
        <v>121</v>
      </c>
      <c r="H151" s="189">
        <v>1</v>
      </c>
      <c r="I151" s="190"/>
      <c r="J151" s="191">
        <f t="shared" si="0"/>
        <v>0</v>
      </c>
      <c r="K151" s="187" t="s">
        <v>122</v>
      </c>
      <c r="L151" s="34"/>
      <c r="M151" s="192" t="s">
        <v>1</v>
      </c>
      <c r="N151" s="193" t="s">
        <v>44</v>
      </c>
      <c r="O151" s="66"/>
      <c r="P151" s="194">
        <f t="shared" si="1"/>
        <v>0</v>
      </c>
      <c r="Q151" s="194">
        <v>0</v>
      </c>
      <c r="R151" s="194">
        <f t="shared" si="2"/>
        <v>0</v>
      </c>
      <c r="S151" s="194">
        <v>0</v>
      </c>
      <c r="T151" s="195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96" t="s">
        <v>123</v>
      </c>
      <c r="AT151" s="196" t="s">
        <v>118</v>
      </c>
      <c r="AU151" s="196" t="s">
        <v>87</v>
      </c>
      <c r="AY151" s="12" t="s">
        <v>117</v>
      </c>
      <c r="BE151" s="197">
        <f t="shared" si="4"/>
        <v>0</v>
      </c>
      <c r="BF151" s="197">
        <f t="shared" si="5"/>
        <v>0</v>
      </c>
      <c r="BG151" s="197">
        <f t="shared" si="6"/>
        <v>0</v>
      </c>
      <c r="BH151" s="197">
        <f t="shared" si="7"/>
        <v>0</v>
      </c>
      <c r="BI151" s="197">
        <f t="shared" si="8"/>
        <v>0</v>
      </c>
      <c r="BJ151" s="12" t="s">
        <v>87</v>
      </c>
      <c r="BK151" s="197">
        <f t="shared" si="9"/>
        <v>0</v>
      </c>
      <c r="BL151" s="12" t="s">
        <v>123</v>
      </c>
      <c r="BM151" s="196" t="s">
        <v>239</v>
      </c>
    </row>
    <row r="152" spans="1:65" s="10" customFormat="1" ht="25.95" customHeight="1">
      <c r="B152" s="171"/>
      <c r="C152" s="172"/>
      <c r="D152" s="173" t="s">
        <v>78</v>
      </c>
      <c r="E152" s="174" t="s">
        <v>240</v>
      </c>
      <c r="F152" s="174" t="s">
        <v>241</v>
      </c>
      <c r="G152" s="172"/>
      <c r="H152" s="172"/>
      <c r="I152" s="175"/>
      <c r="J152" s="176">
        <f>BK152</f>
        <v>0</v>
      </c>
      <c r="K152" s="172"/>
      <c r="L152" s="177"/>
      <c r="M152" s="178"/>
      <c r="N152" s="179"/>
      <c r="O152" s="179"/>
      <c r="P152" s="180">
        <f>SUM(P153:P174)</f>
        <v>0</v>
      </c>
      <c r="Q152" s="179"/>
      <c r="R152" s="180">
        <f>SUM(R153:R174)</f>
        <v>95.628960000000006</v>
      </c>
      <c r="S152" s="179"/>
      <c r="T152" s="181">
        <f>SUM(T153:T174)</f>
        <v>0</v>
      </c>
      <c r="AR152" s="182" t="s">
        <v>116</v>
      </c>
      <c r="AT152" s="183" t="s">
        <v>78</v>
      </c>
      <c r="AU152" s="183" t="s">
        <v>79</v>
      </c>
      <c r="AY152" s="182" t="s">
        <v>117</v>
      </c>
      <c r="BK152" s="184">
        <f>SUM(BK153:BK174)</f>
        <v>0</v>
      </c>
    </row>
    <row r="153" spans="1:65" s="1" customFormat="1" ht="21.75" customHeight="1">
      <c r="A153" s="29"/>
      <c r="B153" s="30"/>
      <c r="C153" s="185" t="s">
        <v>242</v>
      </c>
      <c r="D153" s="185" t="s">
        <v>118</v>
      </c>
      <c r="E153" s="186" t="s">
        <v>243</v>
      </c>
      <c r="F153" s="187" t="s">
        <v>244</v>
      </c>
      <c r="G153" s="188" t="s">
        <v>245</v>
      </c>
      <c r="H153" s="189">
        <v>0.3</v>
      </c>
      <c r="I153" s="190"/>
      <c r="J153" s="191">
        <f t="shared" ref="J153:J174" si="10">ROUND(I153*H153,2)</f>
        <v>0</v>
      </c>
      <c r="K153" s="187" t="s">
        <v>122</v>
      </c>
      <c r="L153" s="34"/>
      <c r="M153" s="192" t="s">
        <v>1</v>
      </c>
      <c r="N153" s="193" t="s">
        <v>44</v>
      </c>
      <c r="O153" s="66"/>
      <c r="P153" s="194">
        <f t="shared" ref="P153:P174" si="11">O153*H153</f>
        <v>0</v>
      </c>
      <c r="Q153" s="194">
        <v>8.8000000000000005E-3</v>
      </c>
      <c r="R153" s="194">
        <f t="shared" ref="R153:R174" si="12">Q153*H153</f>
        <v>2.64E-3</v>
      </c>
      <c r="S153" s="194">
        <v>0</v>
      </c>
      <c r="T153" s="195">
        <f t="shared" ref="T153:T174" si="13"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96" t="s">
        <v>123</v>
      </c>
      <c r="AT153" s="196" t="s">
        <v>118</v>
      </c>
      <c r="AU153" s="196" t="s">
        <v>87</v>
      </c>
      <c r="AY153" s="12" t="s">
        <v>117</v>
      </c>
      <c r="BE153" s="197">
        <f t="shared" ref="BE153:BE174" si="14">IF(N153="základní",J153,0)</f>
        <v>0</v>
      </c>
      <c r="BF153" s="197">
        <f t="shared" ref="BF153:BF174" si="15">IF(N153="snížená",J153,0)</f>
        <v>0</v>
      </c>
      <c r="BG153" s="197">
        <f t="shared" ref="BG153:BG174" si="16">IF(N153="zákl. přenesená",J153,0)</f>
        <v>0</v>
      </c>
      <c r="BH153" s="197">
        <f t="shared" ref="BH153:BH174" si="17">IF(N153="sníž. přenesená",J153,0)</f>
        <v>0</v>
      </c>
      <c r="BI153" s="197">
        <f t="shared" ref="BI153:BI174" si="18">IF(N153="nulová",J153,0)</f>
        <v>0</v>
      </c>
      <c r="BJ153" s="12" t="s">
        <v>87</v>
      </c>
      <c r="BK153" s="197">
        <f t="shared" ref="BK153:BK174" si="19">ROUND(I153*H153,2)</f>
        <v>0</v>
      </c>
      <c r="BL153" s="12" t="s">
        <v>123</v>
      </c>
      <c r="BM153" s="196" t="s">
        <v>176</v>
      </c>
    </row>
    <row r="154" spans="1:65" s="1" customFormat="1" ht="21.75" customHeight="1">
      <c r="A154" s="29"/>
      <c r="B154" s="30"/>
      <c r="C154" s="185" t="s">
        <v>246</v>
      </c>
      <c r="D154" s="185" t="s">
        <v>118</v>
      </c>
      <c r="E154" s="186" t="s">
        <v>247</v>
      </c>
      <c r="F154" s="187" t="s">
        <v>248</v>
      </c>
      <c r="G154" s="188" t="s">
        <v>249</v>
      </c>
      <c r="H154" s="189">
        <v>4</v>
      </c>
      <c r="I154" s="190"/>
      <c r="J154" s="191">
        <f t="shared" si="10"/>
        <v>0</v>
      </c>
      <c r="K154" s="187" t="s">
        <v>122</v>
      </c>
      <c r="L154" s="34"/>
      <c r="M154" s="192" t="s">
        <v>1</v>
      </c>
      <c r="N154" s="193" t="s">
        <v>44</v>
      </c>
      <c r="O154" s="66"/>
      <c r="P154" s="194">
        <f t="shared" si="11"/>
        <v>0</v>
      </c>
      <c r="Q154" s="194">
        <v>0</v>
      </c>
      <c r="R154" s="194">
        <f t="shared" si="12"/>
        <v>0</v>
      </c>
      <c r="S154" s="194">
        <v>0</v>
      </c>
      <c r="T154" s="195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96" t="s">
        <v>123</v>
      </c>
      <c r="AT154" s="196" t="s">
        <v>118</v>
      </c>
      <c r="AU154" s="196" t="s">
        <v>87</v>
      </c>
      <c r="AY154" s="12" t="s">
        <v>117</v>
      </c>
      <c r="BE154" s="197">
        <f t="shared" si="14"/>
        <v>0</v>
      </c>
      <c r="BF154" s="197">
        <f t="shared" si="15"/>
        <v>0</v>
      </c>
      <c r="BG154" s="197">
        <f t="shared" si="16"/>
        <v>0</v>
      </c>
      <c r="BH154" s="197">
        <f t="shared" si="17"/>
        <v>0</v>
      </c>
      <c r="BI154" s="197">
        <f t="shared" si="18"/>
        <v>0</v>
      </c>
      <c r="BJ154" s="12" t="s">
        <v>87</v>
      </c>
      <c r="BK154" s="197">
        <f t="shared" si="19"/>
        <v>0</v>
      </c>
      <c r="BL154" s="12" t="s">
        <v>123</v>
      </c>
      <c r="BM154" s="196" t="s">
        <v>161</v>
      </c>
    </row>
    <row r="155" spans="1:65" s="1" customFormat="1" ht="21.75" customHeight="1">
      <c r="A155" s="29"/>
      <c r="B155" s="30"/>
      <c r="C155" s="185" t="s">
        <v>139</v>
      </c>
      <c r="D155" s="185" t="s">
        <v>118</v>
      </c>
      <c r="E155" s="186" t="s">
        <v>250</v>
      </c>
      <c r="F155" s="187" t="s">
        <v>251</v>
      </c>
      <c r="G155" s="188" t="s">
        <v>138</v>
      </c>
      <c r="H155" s="189">
        <v>200</v>
      </c>
      <c r="I155" s="190"/>
      <c r="J155" s="191">
        <f t="shared" si="10"/>
        <v>0</v>
      </c>
      <c r="K155" s="187" t="s">
        <v>122</v>
      </c>
      <c r="L155" s="34"/>
      <c r="M155" s="192" t="s">
        <v>1</v>
      </c>
      <c r="N155" s="193" t="s">
        <v>44</v>
      </c>
      <c r="O155" s="66"/>
      <c r="P155" s="194">
        <f t="shared" si="11"/>
        <v>0</v>
      </c>
      <c r="Q155" s="194">
        <v>0</v>
      </c>
      <c r="R155" s="194">
        <f t="shared" si="12"/>
        <v>0</v>
      </c>
      <c r="S155" s="194">
        <v>0</v>
      </c>
      <c r="T155" s="195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96" t="s">
        <v>123</v>
      </c>
      <c r="AT155" s="196" t="s">
        <v>118</v>
      </c>
      <c r="AU155" s="196" t="s">
        <v>87</v>
      </c>
      <c r="AY155" s="12" t="s">
        <v>117</v>
      </c>
      <c r="BE155" s="197">
        <f t="shared" si="14"/>
        <v>0</v>
      </c>
      <c r="BF155" s="197">
        <f t="shared" si="15"/>
        <v>0</v>
      </c>
      <c r="BG155" s="197">
        <f t="shared" si="16"/>
        <v>0</v>
      </c>
      <c r="BH155" s="197">
        <f t="shared" si="17"/>
        <v>0</v>
      </c>
      <c r="BI155" s="197">
        <f t="shared" si="18"/>
        <v>0</v>
      </c>
      <c r="BJ155" s="12" t="s">
        <v>87</v>
      </c>
      <c r="BK155" s="197">
        <f t="shared" si="19"/>
        <v>0</v>
      </c>
      <c r="BL155" s="12" t="s">
        <v>123</v>
      </c>
      <c r="BM155" s="196" t="s">
        <v>184</v>
      </c>
    </row>
    <row r="156" spans="1:65" s="1" customFormat="1" ht="21.75" customHeight="1">
      <c r="A156" s="29"/>
      <c r="B156" s="30"/>
      <c r="C156" s="185" t="s">
        <v>252</v>
      </c>
      <c r="D156" s="185" t="s">
        <v>118</v>
      </c>
      <c r="E156" s="186" t="s">
        <v>253</v>
      </c>
      <c r="F156" s="187" t="s">
        <v>254</v>
      </c>
      <c r="G156" s="188" t="s">
        <v>138</v>
      </c>
      <c r="H156" s="189">
        <v>200</v>
      </c>
      <c r="I156" s="190"/>
      <c r="J156" s="191">
        <f t="shared" si="10"/>
        <v>0</v>
      </c>
      <c r="K156" s="187" t="s">
        <v>122</v>
      </c>
      <c r="L156" s="34"/>
      <c r="M156" s="192" t="s">
        <v>1</v>
      </c>
      <c r="N156" s="193" t="s">
        <v>44</v>
      </c>
      <c r="O156" s="66"/>
      <c r="P156" s="194">
        <f t="shared" si="11"/>
        <v>0</v>
      </c>
      <c r="Q156" s="194">
        <v>0</v>
      </c>
      <c r="R156" s="194">
        <f t="shared" si="12"/>
        <v>0</v>
      </c>
      <c r="S156" s="194">
        <v>0</v>
      </c>
      <c r="T156" s="195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96" t="s">
        <v>123</v>
      </c>
      <c r="AT156" s="196" t="s">
        <v>118</v>
      </c>
      <c r="AU156" s="196" t="s">
        <v>87</v>
      </c>
      <c r="AY156" s="12" t="s">
        <v>117</v>
      </c>
      <c r="BE156" s="197">
        <f t="shared" si="14"/>
        <v>0</v>
      </c>
      <c r="BF156" s="197">
        <f t="shared" si="15"/>
        <v>0</v>
      </c>
      <c r="BG156" s="197">
        <f t="shared" si="16"/>
        <v>0</v>
      </c>
      <c r="BH156" s="197">
        <f t="shared" si="17"/>
        <v>0</v>
      </c>
      <c r="BI156" s="197">
        <f t="shared" si="18"/>
        <v>0</v>
      </c>
      <c r="BJ156" s="12" t="s">
        <v>87</v>
      </c>
      <c r="BK156" s="197">
        <f t="shared" si="19"/>
        <v>0</v>
      </c>
      <c r="BL156" s="12" t="s">
        <v>123</v>
      </c>
      <c r="BM156" s="196" t="s">
        <v>255</v>
      </c>
    </row>
    <row r="157" spans="1:65" s="1" customFormat="1" ht="21.75" customHeight="1">
      <c r="A157" s="29"/>
      <c r="B157" s="30"/>
      <c r="C157" s="185" t="s">
        <v>256</v>
      </c>
      <c r="D157" s="185" t="s">
        <v>118</v>
      </c>
      <c r="E157" s="186" t="s">
        <v>257</v>
      </c>
      <c r="F157" s="187" t="s">
        <v>258</v>
      </c>
      <c r="G157" s="188" t="s">
        <v>138</v>
      </c>
      <c r="H157" s="189">
        <v>80</v>
      </c>
      <c r="I157" s="190"/>
      <c r="J157" s="191">
        <f t="shared" si="10"/>
        <v>0</v>
      </c>
      <c r="K157" s="187" t="s">
        <v>122</v>
      </c>
      <c r="L157" s="34"/>
      <c r="M157" s="192" t="s">
        <v>1</v>
      </c>
      <c r="N157" s="193" t="s">
        <v>44</v>
      </c>
      <c r="O157" s="66"/>
      <c r="P157" s="194">
        <f t="shared" si="11"/>
        <v>0</v>
      </c>
      <c r="Q157" s="194">
        <v>0</v>
      </c>
      <c r="R157" s="194">
        <f t="shared" si="12"/>
        <v>0</v>
      </c>
      <c r="S157" s="194">
        <v>0</v>
      </c>
      <c r="T157" s="195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96" t="s">
        <v>123</v>
      </c>
      <c r="AT157" s="196" t="s">
        <v>118</v>
      </c>
      <c r="AU157" s="196" t="s">
        <v>87</v>
      </c>
      <c r="AY157" s="12" t="s">
        <v>117</v>
      </c>
      <c r="BE157" s="197">
        <f t="shared" si="14"/>
        <v>0</v>
      </c>
      <c r="BF157" s="197">
        <f t="shared" si="15"/>
        <v>0</v>
      </c>
      <c r="BG157" s="197">
        <f t="shared" si="16"/>
        <v>0</v>
      </c>
      <c r="BH157" s="197">
        <f t="shared" si="17"/>
        <v>0</v>
      </c>
      <c r="BI157" s="197">
        <f t="shared" si="18"/>
        <v>0</v>
      </c>
      <c r="BJ157" s="12" t="s">
        <v>87</v>
      </c>
      <c r="BK157" s="197">
        <f t="shared" si="19"/>
        <v>0</v>
      </c>
      <c r="BL157" s="12" t="s">
        <v>123</v>
      </c>
      <c r="BM157" s="196" t="s">
        <v>192</v>
      </c>
    </row>
    <row r="158" spans="1:65" s="1" customFormat="1" ht="21.75" customHeight="1">
      <c r="A158" s="29"/>
      <c r="B158" s="30"/>
      <c r="C158" s="185" t="s">
        <v>259</v>
      </c>
      <c r="D158" s="185" t="s">
        <v>118</v>
      </c>
      <c r="E158" s="186" t="s">
        <v>260</v>
      </c>
      <c r="F158" s="187" t="s">
        <v>261</v>
      </c>
      <c r="G158" s="188" t="s">
        <v>138</v>
      </c>
      <c r="H158" s="189">
        <v>80</v>
      </c>
      <c r="I158" s="190"/>
      <c r="J158" s="191">
        <f t="shared" si="10"/>
        <v>0</v>
      </c>
      <c r="K158" s="187" t="s">
        <v>122</v>
      </c>
      <c r="L158" s="34"/>
      <c r="M158" s="192" t="s">
        <v>1</v>
      </c>
      <c r="N158" s="193" t="s">
        <v>44</v>
      </c>
      <c r="O158" s="66"/>
      <c r="P158" s="194">
        <f t="shared" si="11"/>
        <v>0</v>
      </c>
      <c r="Q158" s="194">
        <v>0</v>
      </c>
      <c r="R158" s="194">
        <f t="shared" si="12"/>
        <v>0</v>
      </c>
      <c r="S158" s="194">
        <v>0</v>
      </c>
      <c r="T158" s="195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96" t="s">
        <v>123</v>
      </c>
      <c r="AT158" s="196" t="s">
        <v>118</v>
      </c>
      <c r="AU158" s="196" t="s">
        <v>87</v>
      </c>
      <c r="AY158" s="12" t="s">
        <v>117</v>
      </c>
      <c r="BE158" s="197">
        <f t="shared" si="14"/>
        <v>0</v>
      </c>
      <c r="BF158" s="197">
        <f t="shared" si="15"/>
        <v>0</v>
      </c>
      <c r="BG158" s="197">
        <f t="shared" si="16"/>
        <v>0</v>
      </c>
      <c r="BH158" s="197">
        <f t="shared" si="17"/>
        <v>0</v>
      </c>
      <c r="BI158" s="197">
        <f t="shared" si="18"/>
        <v>0</v>
      </c>
      <c r="BJ158" s="12" t="s">
        <v>87</v>
      </c>
      <c r="BK158" s="197">
        <f t="shared" si="19"/>
        <v>0</v>
      </c>
      <c r="BL158" s="12" t="s">
        <v>123</v>
      </c>
      <c r="BM158" s="196" t="s">
        <v>262</v>
      </c>
    </row>
    <row r="159" spans="1:65" s="1" customFormat="1" ht="21.75" customHeight="1">
      <c r="A159" s="29"/>
      <c r="B159" s="30"/>
      <c r="C159" s="185" t="s">
        <v>147</v>
      </c>
      <c r="D159" s="185" t="s">
        <v>118</v>
      </c>
      <c r="E159" s="186" t="s">
        <v>263</v>
      </c>
      <c r="F159" s="187" t="s">
        <v>264</v>
      </c>
      <c r="G159" s="188" t="s">
        <v>265</v>
      </c>
      <c r="H159" s="189">
        <v>160</v>
      </c>
      <c r="I159" s="190"/>
      <c r="J159" s="191">
        <f t="shared" si="10"/>
        <v>0</v>
      </c>
      <c r="K159" s="187" t="s">
        <v>122</v>
      </c>
      <c r="L159" s="34"/>
      <c r="M159" s="192" t="s">
        <v>1</v>
      </c>
      <c r="N159" s="193" t="s">
        <v>44</v>
      </c>
      <c r="O159" s="66"/>
      <c r="P159" s="194">
        <f t="shared" si="11"/>
        <v>0</v>
      </c>
      <c r="Q159" s="194">
        <v>8.4000000000000003E-4</v>
      </c>
      <c r="R159" s="194">
        <f t="shared" si="12"/>
        <v>0.13440000000000002</v>
      </c>
      <c r="S159" s="194">
        <v>0</v>
      </c>
      <c r="T159" s="195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96" t="s">
        <v>123</v>
      </c>
      <c r="AT159" s="196" t="s">
        <v>118</v>
      </c>
      <c r="AU159" s="196" t="s">
        <v>87</v>
      </c>
      <c r="AY159" s="12" t="s">
        <v>117</v>
      </c>
      <c r="BE159" s="197">
        <f t="shared" si="14"/>
        <v>0</v>
      </c>
      <c r="BF159" s="197">
        <f t="shared" si="15"/>
        <v>0</v>
      </c>
      <c r="BG159" s="197">
        <f t="shared" si="16"/>
        <v>0</v>
      </c>
      <c r="BH159" s="197">
        <f t="shared" si="17"/>
        <v>0</v>
      </c>
      <c r="BI159" s="197">
        <f t="shared" si="18"/>
        <v>0</v>
      </c>
      <c r="BJ159" s="12" t="s">
        <v>87</v>
      </c>
      <c r="BK159" s="197">
        <f t="shared" si="19"/>
        <v>0</v>
      </c>
      <c r="BL159" s="12" t="s">
        <v>123</v>
      </c>
      <c r="BM159" s="196" t="s">
        <v>199</v>
      </c>
    </row>
    <row r="160" spans="1:65" s="1" customFormat="1" ht="21.75" customHeight="1">
      <c r="A160" s="29"/>
      <c r="B160" s="30"/>
      <c r="C160" s="185" t="s">
        <v>266</v>
      </c>
      <c r="D160" s="185" t="s">
        <v>118</v>
      </c>
      <c r="E160" s="186" t="s">
        <v>267</v>
      </c>
      <c r="F160" s="187" t="s">
        <v>268</v>
      </c>
      <c r="G160" s="188" t="s">
        <v>265</v>
      </c>
      <c r="H160" s="189">
        <v>160</v>
      </c>
      <c r="I160" s="190"/>
      <c r="J160" s="191">
        <f t="shared" si="10"/>
        <v>0</v>
      </c>
      <c r="K160" s="187" t="s">
        <v>122</v>
      </c>
      <c r="L160" s="34"/>
      <c r="M160" s="192" t="s">
        <v>1</v>
      </c>
      <c r="N160" s="193" t="s">
        <v>44</v>
      </c>
      <c r="O160" s="66"/>
      <c r="P160" s="194">
        <f t="shared" si="11"/>
        <v>0</v>
      </c>
      <c r="Q160" s="194">
        <v>0</v>
      </c>
      <c r="R160" s="194">
        <f t="shared" si="12"/>
        <v>0</v>
      </c>
      <c r="S160" s="194">
        <v>0</v>
      </c>
      <c r="T160" s="195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96" t="s">
        <v>123</v>
      </c>
      <c r="AT160" s="196" t="s">
        <v>118</v>
      </c>
      <c r="AU160" s="196" t="s">
        <v>87</v>
      </c>
      <c r="AY160" s="12" t="s">
        <v>117</v>
      </c>
      <c r="BE160" s="197">
        <f t="shared" si="14"/>
        <v>0</v>
      </c>
      <c r="BF160" s="197">
        <f t="shared" si="15"/>
        <v>0</v>
      </c>
      <c r="BG160" s="197">
        <f t="shared" si="16"/>
        <v>0</v>
      </c>
      <c r="BH160" s="197">
        <f t="shared" si="17"/>
        <v>0</v>
      </c>
      <c r="BI160" s="197">
        <f t="shared" si="18"/>
        <v>0</v>
      </c>
      <c r="BJ160" s="12" t="s">
        <v>87</v>
      </c>
      <c r="BK160" s="197">
        <f t="shared" si="19"/>
        <v>0</v>
      </c>
      <c r="BL160" s="12" t="s">
        <v>123</v>
      </c>
      <c r="BM160" s="196" t="s">
        <v>207</v>
      </c>
    </row>
    <row r="161" spans="1:65" s="1" customFormat="1" ht="21.75" customHeight="1">
      <c r="A161" s="29"/>
      <c r="B161" s="30"/>
      <c r="C161" s="185" t="s">
        <v>269</v>
      </c>
      <c r="D161" s="185" t="s">
        <v>118</v>
      </c>
      <c r="E161" s="186" t="s">
        <v>270</v>
      </c>
      <c r="F161" s="187" t="s">
        <v>271</v>
      </c>
      <c r="G161" s="188" t="s">
        <v>121</v>
      </c>
      <c r="H161" s="189">
        <v>9</v>
      </c>
      <c r="I161" s="190"/>
      <c r="J161" s="191">
        <f t="shared" si="10"/>
        <v>0</v>
      </c>
      <c r="K161" s="187" t="s">
        <v>122</v>
      </c>
      <c r="L161" s="34"/>
      <c r="M161" s="192" t="s">
        <v>1</v>
      </c>
      <c r="N161" s="193" t="s">
        <v>44</v>
      </c>
      <c r="O161" s="66"/>
      <c r="P161" s="194">
        <f t="shared" si="11"/>
        <v>0</v>
      </c>
      <c r="Q161" s="194">
        <v>0</v>
      </c>
      <c r="R161" s="194">
        <f t="shared" si="12"/>
        <v>0</v>
      </c>
      <c r="S161" s="194">
        <v>0</v>
      </c>
      <c r="T161" s="195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96" t="s">
        <v>123</v>
      </c>
      <c r="AT161" s="196" t="s">
        <v>118</v>
      </c>
      <c r="AU161" s="196" t="s">
        <v>87</v>
      </c>
      <c r="AY161" s="12" t="s">
        <v>117</v>
      </c>
      <c r="BE161" s="197">
        <f t="shared" si="14"/>
        <v>0</v>
      </c>
      <c r="BF161" s="197">
        <f t="shared" si="15"/>
        <v>0</v>
      </c>
      <c r="BG161" s="197">
        <f t="shared" si="16"/>
        <v>0</v>
      </c>
      <c r="BH161" s="197">
        <f t="shared" si="17"/>
        <v>0</v>
      </c>
      <c r="BI161" s="197">
        <f t="shared" si="18"/>
        <v>0</v>
      </c>
      <c r="BJ161" s="12" t="s">
        <v>87</v>
      </c>
      <c r="BK161" s="197">
        <f t="shared" si="19"/>
        <v>0</v>
      </c>
      <c r="BL161" s="12" t="s">
        <v>123</v>
      </c>
      <c r="BM161" s="196" t="s">
        <v>215</v>
      </c>
    </row>
    <row r="162" spans="1:65" s="1" customFormat="1" ht="21.75" customHeight="1">
      <c r="A162" s="29"/>
      <c r="B162" s="30"/>
      <c r="C162" s="185" t="s">
        <v>272</v>
      </c>
      <c r="D162" s="185" t="s">
        <v>118</v>
      </c>
      <c r="E162" s="186" t="s">
        <v>273</v>
      </c>
      <c r="F162" s="187" t="s">
        <v>274</v>
      </c>
      <c r="G162" s="188" t="s">
        <v>138</v>
      </c>
      <c r="H162" s="189">
        <v>280</v>
      </c>
      <c r="I162" s="190"/>
      <c r="J162" s="191">
        <f t="shared" si="10"/>
        <v>0</v>
      </c>
      <c r="K162" s="187" t="s">
        <v>122</v>
      </c>
      <c r="L162" s="34"/>
      <c r="M162" s="192" t="s">
        <v>1</v>
      </c>
      <c r="N162" s="193" t="s">
        <v>44</v>
      </c>
      <c r="O162" s="66"/>
      <c r="P162" s="194">
        <f t="shared" si="11"/>
        <v>0</v>
      </c>
      <c r="Q162" s="194">
        <v>0.20300000000000001</v>
      </c>
      <c r="R162" s="194">
        <f t="shared" si="12"/>
        <v>56.84</v>
      </c>
      <c r="S162" s="194">
        <v>0</v>
      </c>
      <c r="T162" s="195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96" t="s">
        <v>123</v>
      </c>
      <c r="AT162" s="196" t="s">
        <v>118</v>
      </c>
      <c r="AU162" s="196" t="s">
        <v>87</v>
      </c>
      <c r="AY162" s="12" t="s">
        <v>117</v>
      </c>
      <c r="BE162" s="197">
        <f t="shared" si="14"/>
        <v>0</v>
      </c>
      <c r="BF162" s="197">
        <f t="shared" si="15"/>
        <v>0</v>
      </c>
      <c r="BG162" s="197">
        <f t="shared" si="16"/>
        <v>0</v>
      </c>
      <c r="BH162" s="197">
        <f t="shared" si="17"/>
        <v>0</v>
      </c>
      <c r="BI162" s="197">
        <f t="shared" si="18"/>
        <v>0</v>
      </c>
      <c r="BJ162" s="12" t="s">
        <v>87</v>
      </c>
      <c r="BK162" s="197">
        <f t="shared" si="19"/>
        <v>0</v>
      </c>
      <c r="BL162" s="12" t="s">
        <v>123</v>
      </c>
      <c r="BM162" s="196" t="s">
        <v>223</v>
      </c>
    </row>
    <row r="163" spans="1:65" s="1" customFormat="1" ht="16.5" customHeight="1">
      <c r="A163" s="29"/>
      <c r="B163" s="30"/>
      <c r="C163" s="185" t="s">
        <v>275</v>
      </c>
      <c r="D163" s="185" t="s">
        <v>118</v>
      </c>
      <c r="E163" s="186" t="s">
        <v>276</v>
      </c>
      <c r="F163" s="187" t="s">
        <v>277</v>
      </c>
      <c r="G163" s="188" t="s">
        <v>138</v>
      </c>
      <c r="H163" s="189">
        <v>280</v>
      </c>
      <c r="I163" s="190"/>
      <c r="J163" s="191">
        <f t="shared" si="10"/>
        <v>0</v>
      </c>
      <c r="K163" s="187" t="s">
        <v>122</v>
      </c>
      <c r="L163" s="34"/>
      <c r="M163" s="192" t="s">
        <v>1</v>
      </c>
      <c r="N163" s="193" t="s">
        <v>44</v>
      </c>
      <c r="O163" s="66"/>
      <c r="P163" s="194">
        <f t="shared" si="11"/>
        <v>0</v>
      </c>
      <c r="Q163" s="194">
        <v>9.0000000000000006E-5</v>
      </c>
      <c r="R163" s="194">
        <f t="shared" si="12"/>
        <v>2.52E-2</v>
      </c>
      <c r="S163" s="194">
        <v>0</v>
      </c>
      <c r="T163" s="195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96" t="s">
        <v>123</v>
      </c>
      <c r="AT163" s="196" t="s">
        <v>118</v>
      </c>
      <c r="AU163" s="196" t="s">
        <v>87</v>
      </c>
      <c r="AY163" s="12" t="s">
        <v>117</v>
      </c>
      <c r="BE163" s="197">
        <f t="shared" si="14"/>
        <v>0</v>
      </c>
      <c r="BF163" s="197">
        <f t="shared" si="15"/>
        <v>0</v>
      </c>
      <c r="BG163" s="197">
        <f t="shared" si="16"/>
        <v>0</v>
      </c>
      <c r="BH163" s="197">
        <f t="shared" si="17"/>
        <v>0</v>
      </c>
      <c r="BI163" s="197">
        <f t="shared" si="18"/>
        <v>0</v>
      </c>
      <c r="BJ163" s="12" t="s">
        <v>87</v>
      </c>
      <c r="BK163" s="197">
        <f t="shared" si="19"/>
        <v>0</v>
      </c>
      <c r="BL163" s="12" t="s">
        <v>123</v>
      </c>
      <c r="BM163" s="196" t="s">
        <v>278</v>
      </c>
    </row>
    <row r="164" spans="1:65" s="1" customFormat="1" ht="16.5" customHeight="1">
      <c r="A164" s="29"/>
      <c r="B164" s="30"/>
      <c r="C164" s="198" t="s">
        <v>279</v>
      </c>
      <c r="D164" s="198" t="s">
        <v>141</v>
      </c>
      <c r="E164" s="199" t="s">
        <v>280</v>
      </c>
      <c r="F164" s="200" t="s">
        <v>281</v>
      </c>
      <c r="G164" s="201" t="s">
        <v>138</v>
      </c>
      <c r="H164" s="202">
        <v>280</v>
      </c>
      <c r="I164" s="203"/>
      <c r="J164" s="204">
        <f t="shared" si="10"/>
        <v>0</v>
      </c>
      <c r="K164" s="200" t="s">
        <v>1</v>
      </c>
      <c r="L164" s="205"/>
      <c r="M164" s="206" t="s">
        <v>1</v>
      </c>
      <c r="N164" s="207" t="s">
        <v>44</v>
      </c>
      <c r="O164" s="66"/>
      <c r="P164" s="194">
        <f t="shared" si="11"/>
        <v>0</v>
      </c>
      <c r="Q164" s="194">
        <v>9.0000000000000006E-5</v>
      </c>
      <c r="R164" s="194">
        <f t="shared" si="12"/>
        <v>2.52E-2</v>
      </c>
      <c r="S164" s="194">
        <v>0</v>
      </c>
      <c r="T164" s="195">
        <f t="shared" si="1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96" t="s">
        <v>131</v>
      </c>
      <c r="AT164" s="196" t="s">
        <v>141</v>
      </c>
      <c r="AU164" s="196" t="s">
        <v>87</v>
      </c>
      <c r="AY164" s="12" t="s">
        <v>117</v>
      </c>
      <c r="BE164" s="197">
        <f t="shared" si="14"/>
        <v>0</v>
      </c>
      <c r="BF164" s="197">
        <f t="shared" si="15"/>
        <v>0</v>
      </c>
      <c r="BG164" s="197">
        <f t="shared" si="16"/>
        <v>0</v>
      </c>
      <c r="BH164" s="197">
        <f t="shared" si="17"/>
        <v>0</v>
      </c>
      <c r="BI164" s="197">
        <f t="shared" si="18"/>
        <v>0</v>
      </c>
      <c r="BJ164" s="12" t="s">
        <v>87</v>
      </c>
      <c r="BK164" s="197">
        <f t="shared" si="19"/>
        <v>0</v>
      </c>
      <c r="BL164" s="12" t="s">
        <v>123</v>
      </c>
      <c r="BM164" s="196" t="s">
        <v>282</v>
      </c>
    </row>
    <row r="165" spans="1:65" s="1" customFormat="1" ht="21.75" customHeight="1">
      <c r="A165" s="29"/>
      <c r="B165" s="30"/>
      <c r="C165" s="185" t="s">
        <v>283</v>
      </c>
      <c r="D165" s="185" t="s">
        <v>118</v>
      </c>
      <c r="E165" s="186" t="s">
        <v>284</v>
      </c>
      <c r="F165" s="187" t="s">
        <v>285</v>
      </c>
      <c r="G165" s="188" t="s">
        <v>138</v>
      </c>
      <c r="H165" s="189">
        <v>280</v>
      </c>
      <c r="I165" s="190"/>
      <c r="J165" s="191">
        <f t="shared" si="10"/>
        <v>0</v>
      </c>
      <c r="K165" s="187" t="s">
        <v>122</v>
      </c>
      <c r="L165" s="34"/>
      <c r="M165" s="192" t="s">
        <v>1</v>
      </c>
      <c r="N165" s="193" t="s">
        <v>44</v>
      </c>
      <c r="O165" s="66"/>
      <c r="P165" s="194">
        <f t="shared" si="11"/>
        <v>0</v>
      </c>
      <c r="Q165" s="194">
        <v>0</v>
      </c>
      <c r="R165" s="194">
        <f t="shared" si="12"/>
        <v>0</v>
      </c>
      <c r="S165" s="194">
        <v>0</v>
      </c>
      <c r="T165" s="195">
        <f t="shared" si="1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96" t="s">
        <v>123</v>
      </c>
      <c r="AT165" s="196" t="s">
        <v>118</v>
      </c>
      <c r="AU165" s="196" t="s">
        <v>87</v>
      </c>
      <c r="AY165" s="12" t="s">
        <v>117</v>
      </c>
      <c r="BE165" s="197">
        <f t="shared" si="14"/>
        <v>0</v>
      </c>
      <c r="BF165" s="197">
        <f t="shared" si="15"/>
        <v>0</v>
      </c>
      <c r="BG165" s="197">
        <f t="shared" si="16"/>
        <v>0</v>
      </c>
      <c r="BH165" s="197">
        <f t="shared" si="17"/>
        <v>0</v>
      </c>
      <c r="BI165" s="197">
        <f t="shared" si="18"/>
        <v>0</v>
      </c>
      <c r="BJ165" s="12" t="s">
        <v>87</v>
      </c>
      <c r="BK165" s="197">
        <f t="shared" si="19"/>
        <v>0</v>
      </c>
      <c r="BL165" s="12" t="s">
        <v>123</v>
      </c>
      <c r="BM165" s="196" t="s">
        <v>232</v>
      </c>
    </row>
    <row r="166" spans="1:65" s="1" customFormat="1" ht="21.75" customHeight="1">
      <c r="A166" s="29"/>
      <c r="B166" s="30"/>
      <c r="C166" s="198" t="s">
        <v>286</v>
      </c>
      <c r="D166" s="198" t="s">
        <v>141</v>
      </c>
      <c r="E166" s="199" t="s">
        <v>287</v>
      </c>
      <c r="F166" s="200" t="s">
        <v>288</v>
      </c>
      <c r="G166" s="201" t="s">
        <v>138</v>
      </c>
      <c r="H166" s="202">
        <v>280</v>
      </c>
      <c r="I166" s="203"/>
      <c r="J166" s="204">
        <f t="shared" si="10"/>
        <v>0</v>
      </c>
      <c r="K166" s="200" t="s">
        <v>122</v>
      </c>
      <c r="L166" s="205"/>
      <c r="M166" s="206" t="s">
        <v>1</v>
      </c>
      <c r="N166" s="207" t="s">
        <v>44</v>
      </c>
      <c r="O166" s="66"/>
      <c r="P166" s="194">
        <f t="shared" si="11"/>
        <v>0</v>
      </c>
      <c r="Q166" s="194">
        <v>3.5E-4</v>
      </c>
      <c r="R166" s="194">
        <f t="shared" si="12"/>
        <v>9.8000000000000004E-2</v>
      </c>
      <c r="S166" s="194">
        <v>0</v>
      </c>
      <c r="T166" s="195">
        <f t="shared" si="1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96" t="s">
        <v>131</v>
      </c>
      <c r="AT166" s="196" t="s">
        <v>141</v>
      </c>
      <c r="AU166" s="196" t="s">
        <v>87</v>
      </c>
      <c r="AY166" s="12" t="s">
        <v>117</v>
      </c>
      <c r="BE166" s="197">
        <f t="shared" si="14"/>
        <v>0</v>
      </c>
      <c r="BF166" s="197">
        <f t="shared" si="15"/>
        <v>0</v>
      </c>
      <c r="BG166" s="197">
        <f t="shared" si="16"/>
        <v>0</v>
      </c>
      <c r="BH166" s="197">
        <f t="shared" si="17"/>
        <v>0</v>
      </c>
      <c r="BI166" s="197">
        <f t="shared" si="18"/>
        <v>0</v>
      </c>
      <c r="BJ166" s="12" t="s">
        <v>87</v>
      </c>
      <c r="BK166" s="197">
        <f t="shared" si="19"/>
        <v>0</v>
      </c>
      <c r="BL166" s="12" t="s">
        <v>123</v>
      </c>
      <c r="BM166" s="196" t="s">
        <v>289</v>
      </c>
    </row>
    <row r="167" spans="1:65" s="1" customFormat="1" ht="21.75" customHeight="1">
      <c r="A167" s="29"/>
      <c r="B167" s="30"/>
      <c r="C167" s="185" t="s">
        <v>155</v>
      </c>
      <c r="D167" s="185" t="s">
        <v>118</v>
      </c>
      <c r="E167" s="186" t="s">
        <v>290</v>
      </c>
      <c r="F167" s="187" t="s">
        <v>291</v>
      </c>
      <c r="G167" s="188" t="s">
        <v>138</v>
      </c>
      <c r="H167" s="189">
        <v>72</v>
      </c>
      <c r="I167" s="190"/>
      <c r="J167" s="191">
        <f t="shared" si="10"/>
        <v>0</v>
      </c>
      <c r="K167" s="187" t="s">
        <v>122</v>
      </c>
      <c r="L167" s="34"/>
      <c r="M167" s="192" t="s">
        <v>1</v>
      </c>
      <c r="N167" s="193" t="s">
        <v>44</v>
      </c>
      <c r="O167" s="66"/>
      <c r="P167" s="194">
        <f t="shared" si="11"/>
        <v>0</v>
      </c>
      <c r="Q167" s="194">
        <v>0</v>
      </c>
      <c r="R167" s="194">
        <f t="shared" si="12"/>
        <v>0</v>
      </c>
      <c r="S167" s="194">
        <v>0</v>
      </c>
      <c r="T167" s="195">
        <f t="shared" si="1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96" t="s">
        <v>123</v>
      </c>
      <c r="AT167" s="196" t="s">
        <v>118</v>
      </c>
      <c r="AU167" s="196" t="s">
        <v>87</v>
      </c>
      <c r="AY167" s="12" t="s">
        <v>117</v>
      </c>
      <c r="BE167" s="197">
        <f t="shared" si="14"/>
        <v>0</v>
      </c>
      <c r="BF167" s="197">
        <f t="shared" si="15"/>
        <v>0</v>
      </c>
      <c r="BG167" s="197">
        <f t="shared" si="16"/>
        <v>0</v>
      </c>
      <c r="BH167" s="197">
        <f t="shared" si="17"/>
        <v>0</v>
      </c>
      <c r="BI167" s="197">
        <f t="shared" si="18"/>
        <v>0</v>
      </c>
      <c r="BJ167" s="12" t="s">
        <v>87</v>
      </c>
      <c r="BK167" s="197">
        <f t="shared" si="19"/>
        <v>0</v>
      </c>
      <c r="BL167" s="12" t="s">
        <v>123</v>
      </c>
      <c r="BM167" s="196" t="s">
        <v>275</v>
      </c>
    </row>
    <row r="168" spans="1:65" s="1" customFormat="1" ht="21.75" customHeight="1">
      <c r="A168" s="29"/>
      <c r="B168" s="30"/>
      <c r="C168" s="198" t="s">
        <v>292</v>
      </c>
      <c r="D168" s="198" t="s">
        <v>141</v>
      </c>
      <c r="E168" s="199" t="s">
        <v>293</v>
      </c>
      <c r="F168" s="200" t="s">
        <v>294</v>
      </c>
      <c r="G168" s="201" t="s">
        <v>138</v>
      </c>
      <c r="H168" s="202">
        <v>72</v>
      </c>
      <c r="I168" s="203"/>
      <c r="J168" s="204">
        <f t="shared" si="10"/>
        <v>0</v>
      </c>
      <c r="K168" s="200" t="s">
        <v>122</v>
      </c>
      <c r="L168" s="205"/>
      <c r="M168" s="206" t="s">
        <v>1</v>
      </c>
      <c r="N168" s="207" t="s">
        <v>44</v>
      </c>
      <c r="O168" s="66"/>
      <c r="P168" s="194">
        <f t="shared" si="11"/>
        <v>0</v>
      </c>
      <c r="Q168" s="194">
        <v>2.5999999999999998E-4</v>
      </c>
      <c r="R168" s="194">
        <f t="shared" si="12"/>
        <v>1.8719999999999997E-2</v>
      </c>
      <c r="S168" s="194">
        <v>0</v>
      </c>
      <c r="T168" s="195">
        <f t="shared" si="1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96" t="s">
        <v>131</v>
      </c>
      <c r="AT168" s="196" t="s">
        <v>141</v>
      </c>
      <c r="AU168" s="196" t="s">
        <v>87</v>
      </c>
      <c r="AY168" s="12" t="s">
        <v>117</v>
      </c>
      <c r="BE168" s="197">
        <f t="shared" si="14"/>
        <v>0</v>
      </c>
      <c r="BF168" s="197">
        <f t="shared" si="15"/>
        <v>0</v>
      </c>
      <c r="BG168" s="197">
        <f t="shared" si="16"/>
        <v>0</v>
      </c>
      <c r="BH168" s="197">
        <f t="shared" si="17"/>
        <v>0</v>
      </c>
      <c r="BI168" s="197">
        <f t="shared" si="18"/>
        <v>0</v>
      </c>
      <c r="BJ168" s="12" t="s">
        <v>87</v>
      </c>
      <c r="BK168" s="197">
        <f t="shared" si="19"/>
        <v>0</v>
      </c>
      <c r="BL168" s="12" t="s">
        <v>123</v>
      </c>
      <c r="BM168" s="196" t="s">
        <v>295</v>
      </c>
    </row>
    <row r="169" spans="1:65" s="1" customFormat="1" ht="16.5" customHeight="1">
      <c r="A169" s="29"/>
      <c r="B169" s="30"/>
      <c r="C169" s="185" t="s">
        <v>296</v>
      </c>
      <c r="D169" s="185" t="s">
        <v>118</v>
      </c>
      <c r="E169" s="186" t="s">
        <v>297</v>
      </c>
      <c r="F169" s="187" t="s">
        <v>298</v>
      </c>
      <c r="G169" s="188" t="s">
        <v>121</v>
      </c>
      <c r="H169" s="189">
        <v>10</v>
      </c>
      <c r="I169" s="190"/>
      <c r="J169" s="191">
        <f t="shared" si="10"/>
        <v>0</v>
      </c>
      <c r="K169" s="187" t="s">
        <v>1</v>
      </c>
      <c r="L169" s="34"/>
      <c r="M169" s="192" t="s">
        <v>1</v>
      </c>
      <c r="N169" s="193" t="s">
        <v>44</v>
      </c>
      <c r="O169" s="66"/>
      <c r="P169" s="194">
        <f t="shared" si="11"/>
        <v>0</v>
      </c>
      <c r="Q169" s="194">
        <v>4.3899999999999998E-3</v>
      </c>
      <c r="R169" s="194">
        <f t="shared" si="12"/>
        <v>4.3899999999999995E-2</v>
      </c>
      <c r="S169" s="194">
        <v>0</v>
      </c>
      <c r="T169" s="195">
        <f t="shared" si="1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96" t="s">
        <v>123</v>
      </c>
      <c r="AT169" s="196" t="s">
        <v>118</v>
      </c>
      <c r="AU169" s="196" t="s">
        <v>87</v>
      </c>
      <c r="AY169" s="12" t="s">
        <v>117</v>
      </c>
      <c r="BE169" s="197">
        <f t="shared" si="14"/>
        <v>0</v>
      </c>
      <c r="BF169" s="197">
        <f t="shared" si="15"/>
        <v>0</v>
      </c>
      <c r="BG169" s="197">
        <f t="shared" si="16"/>
        <v>0</v>
      </c>
      <c r="BH169" s="197">
        <f t="shared" si="17"/>
        <v>0</v>
      </c>
      <c r="BI169" s="197">
        <f t="shared" si="18"/>
        <v>0</v>
      </c>
      <c r="BJ169" s="12" t="s">
        <v>87</v>
      </c>
      <c r="BK169" s="197">
        <f t="shared" si="19"/>
        <v>0</v>
      </c>
      <c r="BL169" s="12" t="s">
        <v>123</v>
      </c>
      <c r="BM169" s="196" t="s">
        <v>299</v>
      </c>
    </row>
    <row r="170" spans="1:65" s="1" customFormat="1" ht="16.5" customHeight="1">
      <c r="A170" s="29"/>
      <c r="B170" s="30"/>
      <c r="C170" s="198" t="s">
        <v>300</v>
      </c>
      <c r="D170" s="198" t="s">
        <v>141</v>
      </c>
      <c r="E170" s="199" t="s">
        <v>301</v>
      </c>
      <c r="F170" s="200" t="s">
        <v>302</v>
      </c>
      <c r="G170" s="201" t="s">
        <v>159</v>
      </c>
      <c r="H170" s="202">
        <v>10</v>
      </c>
      <c r="I170" s="203"/>
      <c r="J170" s="204">
        <f t="shared" si="10"/>
        <v>0</v>
      </c>
      <c r="K170" s="200" t="s">
        <v>1</v>
      </c>
      <c r="L170" s="205"/>
      <c r="M170" s="206" t="s">
        <v>1</v>
      </c>
      <c r="N170" s="207" t="s">
        <v>44</v>
      </c>
      <c r="O170" s="66"/>
      <c r="P170" s="194">
        <f t="shared" si="11"/>
        <v>0</v>
      </c>
      <c r="Q170" s="194">
        <v>1E-3</v>
      </c>
      <c r="R170" s="194">
        <f t="shared" si="12"/>
        <v>0.01</v>
      </c>
      <c r="S170" s="194">
        <v>0</v>
      </c>
      <c r="T170" s="195">
        <f t="shared" si="1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96" t="s">
        <v>131</v>
      </c>
      <c r="AT170" s="196" t="s">
        <v>141</v>
      </c>
      <c r="AU170" s="196" t="s">
        <v>87</v>
      </c>
      <c r="AY170" s="12" t="s">
        <v>117</v>
      </c>
      <c r="BE170" s="197">
        <f t="shared" si="14"/>
        <v>0</v>
      </c>
      <c r="BF170" s="197">
        <f t="shared" si="15"/>
        <v>0</v>
      </c>
      <c r="BG170" s="197">
        <f t="shared" si="16"/>
        <v>0</v>
      </c>
      <c r="BH170" s="197">
        <f t="shared" si="17"/>
        <v>0</v>
      </c>
      <c r="BI170" s="197">
        <f t="shared" si="18"/>
        <v>0</v>
      </c>
      <c r="BJ170" s="12" t="s">
        <v>87</v>
      </c>
      <c r="BK170" s="197">
        <f t="shared" si="19"/>
        <v>0</v>
      </c>
      <c r="BL170" s="12" t="s">
        <v>123</v>
      </c>
      <c r="BM170" s="196" t="s">
        <v>303</v>
      </c>
    </row>
    <row r="171" spans="1:65" s="1" customFormat="1" ht="21.75" customHeight="1">
      <c r="A171" s="29"/>
      <c r="B171" s="30"/>
      <c r="C171" s="185" t="s">
        <v>164</v>
      </c>
      <c r="D171" s="185" t="s">
        <v>118</v>
      </c>
      <c r="E171" s="186" t="s">
        <v>304</v>
      </c>
      <c r="F171" s="187" t="s">
        <v>305</v>
      </c>
      <c r="G171" s="188" t="s">
        <v>138</v>
      </c>
      <c r="H171" s="189">
        <v>80</v>
      </c>
      <c r="I171" s="190"/>
      <c r="J171" s="191">
        <f t="shared" si="10"/>
        <v>0</v>
      </c>
      <c r="K171" s="187" t="s">
        <v>122</v>
      </c>
      <c r="L171" s="34"/>
      <c r="M171" s="192" t="s">
        <v>1</v>
      </c>
      <c r="N171" s="193" t="s">
        <v>44</v>
      </c>
      <c r="O171" s="66"/>
      <c r="P171" s="194">
        <f t="shared" si="11"/>
        <v>0</v>
      </c>
      <c r="Q171" s="194">
        <v>0.22563</v>
      </c>
      <c r="R171" s="194">
        <f t="shared" si="12"/>
        <v>18.0504</v>
      </c>
      <c r="S171" s="194">
        <v>0</v>
      </c>
      <c r="T171" s="195">
        <f t="shared" si="1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96" t="s">
        <v>123</v>
      </c>
      <c r="AT171" s="196" t="s">
        <v>118</v>
      </c>
      <c r="AU171" s="196" t="s">
        <v>87</v>
      </c>
      <c r="AY171" s="12" t="s">
        <v>117</v>
      </c>
      <c r="BE171" s="197">
        <f t="shared" si="14"/>
        <v>0</v>
      </c>
      <c r="BF171" s="197">
        <f t="shared" si="15"/>
        <v>0</v>
      </c>
      <c r="BG171" s="197">
        <f t="shared" si="16"/>
        <v>0</v>
      </c>
      <c r="BH171" s="197">
        <f t="shared" si="17"/>
        <v>0</v>
      </c>
      <c r="BI171" s="197">
        <f t="shared" si="18"/>
        <v>0</v>
      </c>
      <c r="BJ171" s="12" t="s">
        <v>87</v>
      </c>
      <c r="BK171" s="197">
        <f t="shared" si="19"/>
        <v>0</v>
      </c>
      <c r="BL171" s="12" t="s">
        <v>123</v>
      </c>
      <c r="BM171" s="196" t="s">
        <v>306</v>
      </c>
    </row>
    <row r="172" spans="1:65" s="1" customFormat="1" ht="21.75" customHeight="1">
      <c r="A172" s="29"/>
      <c r="B172" s="30"/>
      <c r="C172" s="185" t="s">
        <v>307</v>
      </c>
      <c r="D172" s="185" t="s">
        <v>118</v>
      </c>
      <c r="E172" s="186" t="s">
        <v>308</v>
      </c>
      <c r="F172" s="187" t="s">
        <v>309</v>
      </c>
      <c r="G172" s="188" t="s">
        <v>138</v>
      </c>
      <c r="H172" s="189">
        <v>9</v>
      </c>
      <c r="I172" s="190"/>
      <c r="J172" s="191">
        <f t="shared" si="10"/>
        <v>0</v>
      </c>
      <c r="K172" s="187" t="s">
        <v>122</v>
      </c>
      <c r="L172" s="34"/>
      <c r="M172" s="192" t="s">
        <v>1</v>
      </c>
      <c r="N172" s="193" t="s">
        <v>44</v>
      </c>
      <c r="O172" s="66"/>
      <c r="P172" s="194">
        <f t="shared" si="11"/>
        <v>0</v>
      </c>
      <c r="Q172" s="194">
        <v>2.0000000000000002E-5</v>
      </c>
      <c r="R172" s="194">
        <f t="shared" si="12"/>
        <v>1.8000000000000001E-4</v>
      </c>
      <c r="S172" s="194">
        <v>0</v>
      </c>
      <c r="T172" s="195">
        <f t="shared" si="1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96" t="s">
        <v>123</v>
      </c>
      <c r="AT172" s="196" t="s">
        <v>118</v>
      </c>
      <c r="AU172" s="196" t="s">
        <v>87</v>
      </c>
      <c r="AY172" s="12" t="s">
        <v>117</v>
      </c>
      <c r="BE172" s="197">
        <f t="shared" si="14"/>
        <v>0</v>
      </c>
      <c r="BF172" s="197">
        <f t="shared" si="15"/>
        <v>0</v>
      </c>
      <c r="BG172" s="197">
        <f t="shared" si="16"/>
        <v>0</v>
      </c>
      <c r="BH172" s="197">
        <f t="shared" si="17"/>
        <v>0</v>
      </c>
      <c r="BI172" s="197">
        <f t="shared" si="18"/>
        <v>0</v>
      </c>
      <c r="BJ172" s="12" t="s">
        <v>87</v>
      </c>
      <c r="BK172" s="197">
        <f t="shared" si="19"/>
        <v>0</v>
      </c>
      <c r="BL172" s="12" t="s">
        <v>123</v>
      </c>
      <c r="BM172" s="196" t="s">
        <v>310</v>
      </c>
    </row>
    <row r="173" spans="1:65" s="1" customFormat="1" ht="16.5" customHeight="1">
      <c r="A173" s="29"/>
      <c r="B173" s="30"/>
      <c r="C173" s="198" t="s">
        <v>311</v>
      </c>
      <c r="D173" s="198" t="s">
        <v>141</v>
      </c>
      <c r="E173" s="199" t="s">
        <v>312</v>
      </c>
      <c r="F173" s="200" t="s">
        <v>313</v>
      </c>
      <c r="G173" s="201" t="s">
        <v>138</v>
      </c>
      <c r="H173" s="202">
        <v>9</v>
      </c>
      <c r="I173" s="203"/>
      <c r="J173" s="204">
        <f t="shared" si="10"/>
        <v>0</v>
      </c>
      <c r="K173" s="200" t="s">
        <v>122</v>
      </c>
      <c r="L173" s="205"/>
      <c r="M173" s="206" t="s">
        <v>1</v>
      </c>
      <c r="N173" s="207" t="s">
        <v>44</v>
      </c>
      <c r="O173" s="66"/>
      <c r="P173" s="194">
        <f t="shared" si="11"/>
        <v>0</v>
      </c>
      <c r="Q173" s="194">
        <v>8.1399999999999997E-3</v>
      </c>
      <c r="R173" s="194">
        <f t="shared" si="12"/>
        <v>7.3259999999999992E-2</v>
      </c>
      <c r="S173" s="194">
        <v>0</v>
      </c>
      <c r="T173" s="195">
        <f t="shared" si="1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96" t="s">
        <v>314</v>
      </c>
      <c r="AT173" s="196" t="s">
        <v>141</v>
      </c>
      <c r="AU173" s="196" t="s">
        <v>87</v>
      </c>
      <c r="AY173" s="12" t="s">
        <v>117</v>
      </c>
      <c r="BE173" s="197">
        <f t="shared" si="14"/>
        <v>0</v>
      </c>
      <c r="BF173" s="197">
        <f t="shared" si="15"/>
        <v>0</v>
      </c>
      <c r="BG173" s="197">
        <f t="shared" si="16"/>
        <v>0</v>
      </c>
      <c r="BH173" s="197">
        <f t="shared" si="17"/>
        <v>0</v>
      </c>
      <c r="BI173" s="197">
        <f t="shared" si="18"/>
        <v>0</v>
      </c>
      <c r="BJ173" s="12" t="s">
        <v>87</v>
      </c>
      <c r="BK173" s="197">
        <f t="shared" si="19"/>
        <v>0</v>
      </c>
      <c r="BL173" s="12" t="s">
        <v>314</v>
      </c>
      <c r="BM173" s="196" t="s">
        <v>315</v>
      </c>
    </row>
    <row r="174" spans="1:65" s="1" customFormat="1" ht="21.75" customHeight="1">
      <c r="A174" s="29"/>
      <c r="B174" s="30"/>
      <c r="C174" s="185" t="s">
        <v>316</v>
      </c>
      <c r="D174" s="185" t="s">
        <v>118</v>
      </c>
      <c r="E174" s="186" t="s">
        <v>317</v>
      </c>
      <c r="F174" s="187" t="s">
        <v>318</v>
      </c>
      <c r="G174" s="188" t="s">
        <v>249</v>
      </c>
      <c r="H174" s="189">
        <v>9</v>
      </c>
      <c r="I174" s="190"/>
      <c r="J174" s="191">
        <f t="shared" si="10"/>
        <v>0</v>
      </c>
      <c r="K174" s="187" t="s">
        <v>122</v>
      </c>
      <c r="L174" s="34"/>
      <c r="M174" s="192" t="s">
        <v>1</v>
      </c>
      <c r="N174" s="193" t="s">
        <v>44</v>
      </c>
      <c r="O174" s="66"/>
      <c r="P174" s="194">
        <f t="shared" si="11"/>
        <v>0</v>
      </c>
      <c r="Q174" s="194">
        <v>2.2563399999999998</v>
      </c>
      <c r="R174" s="194">
        <f t="shared" si="12"/>
        <v>20.30706</v>
      </c>
      <c r="S174" s="194">
        <v>0</v>
      </c>
      <c r="T174" s="195">
        <f t="shared" si="1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96" t="s">
        <v>123</v>
      </c>
      <c r="AT174" s="196" t="s">
        <v>118</v>
      </c>
      <c r="AU174" s="196" t="s">
        <v>87</v>
      </c>
      <c r="AY174" s="12" t="s">
        <v>117</v>
      </c>
      <c r="BE174" s="197">
        <f t="shared" si="14"/>
        <v>0</v>
      </c>
      <c r="BF174" s="197">
        <f t="shared" si="15"/>
        <v>0</v>
      </c>
      <c r="BG174" s="197">
        <f t="shared" si="16"/>
        <v>0</v>
      </c>
      <c r="BH174" s="197">
        <f t="shared" si="17"/>
        <v>0</v>
      </c>
      <c r="BI174" s="197">
        <f t="shared" si="18"/>
        <v>0</v>
      </c>
      <c r="BJ174" s="12" t="s">
        <v>87</v>
      </c>
      <c r="BK174" s="197">
        <f t="shared" si="19"/>
        <v>0</v>
      </c>
      <c r="BL174" s="12" t="s">
        <v>123</v>
      </c>
      <c r="BM174" s="196" t="s">
        <v>319</v>
      </c>
    </row>
    <row r="175" spans="1:65" s="10" customFormat="1" ht="25.95" customHeight="1">
      <c r="B175" s="171"/>
      <c r="C175" s="172"/>
      <c r="D175" s="173" t="s">
        <v>78</v>
      </c>
      <c r="E175" s="174" t="s">
        <v>320</v>
      </c>
      <c r="F175" s="174" t="s">
        <v>321</v>
      </c>
      <c r="G175" s="172"/>
      <c r="H175" s="172"/>
      <c r="I175" s="175"/>
      <c r="J175" s="176">
        <f>BK175</f>
        <v>0</v>
      </c>
      <c r="K175" s="172"/>
      <c r="L175" s="177"/>
      <c r="M175" s="178"/>
      <c r="N175" s="179"/>
      <c r="O175" s="179"/>
      <c r="P175" s="180">
        <f>SUM(P176:P183)</f>
        <v>0</v>
      </c>
      <c r="Q175" s="179"/>
      <c r="R175" s="180">
        <f>SUM(R176:R183)</f>
        <v>0</v>
      </c>
      <c r="S175" s="179"/>
      <c r="T175" s="181">
        <f>SUM(T176:T183)</f>
        <v>0</v>
      </c>
      <c r="AR175" s="182" t="s">
        <v>132</v>
      </c>
      <c r="AT175" s="183" t="s">
        <v>78</v>
      </c>
      <c r="AU175" s="183" t="s">
        <v>79</v>
      </c>
      <c r="AY175" s="182" t="s">
        <v>117</v>
      </c>
      <c r="BK175" s="184">
        <f>SUM(BK176:BK183)</f>
        <v>0</v>
      </c>
    </row>
    <row r="176" spans="1:65" s="1" customFormat="1" ht="16.5" customHeight="1">
      <c r="A176" s="29"/>
      <c r="B176" s="30"/>
      <c r="C176" s="198" t="s">
        <v>306</v>
      </c>
      <c r="D176" s="198" t="s">
        <v>141</v>
      </c>
      <c r="E176" s="199" t="s">
        <v>322</v>
      </c>
      <c r="F176" s="200" t="s">
        <v>323</v>
      </c>
      <c r="G176" s="201" t="s">
        <v>324</v>
      </c>
      <c r="H176" s="208">
        <v>5</v>
      </c>
      <c r="I176" s="203">
        <f>J152/100</f>
        <v>0</v>
      </c>
      <c r="J176" s="204">
        <f t="shared" ref="J176:J183" si="20">ROUND(I176*H176,2)</f>
        <v>0</v>
      </c>
      <c r="K176" s="200" t="s">
        <v>1</v>
      </c>
      <c r="L176" s="205"/>
      <c r="M176" s="206" t="s">
        <v>1</v>
      </c>
      <c r="N176" s="207" t="s">
        <v>44</v>
      </c>
      <c r="O176" s="66"/>
      <c r="P176" s="194">
        <f t="shared" ref="P176:P183" si="21">O176*H176</f>
        <v>0</v>
      </c>
      <c r="Q176" s="194">
        <v>0</v>
      </c>
      <c r="R176" s="194">
        <f t="shared" ref="R176:R183" si="22">Q176*H176</f>
        <v>0</v>
      </c>
      <c r="S176" s="194">
        <v>0</v>
      </c>
      <c r="T176" s="195">
        <f t="shared" ref="T176:T183" si="23">S176*H176</f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96" t="s">
        <v>131</v>
      </c>
      <c r="AT176" s="196" t="s">
        <v>141</v>
      </c>
      <c r="AU176" s="196" t="s">
        <v>87</v>
      </c>
      <c r="AY176" s="12" t="s">
        <v>117</v>
      </c>
      <c r="BE176" s="197">
        <f t="shared" ref="BE176:BE183" si="24">IF(N176="základní",J176,0)</f>
        <v>0</v>
      </c>
      <c r="BF176" s="197">
        <f t="shared" ref="BF176:BF183" si="25">IF(N176="snížená",J176,0)</f>
        <v>0</v>
      </c>
      <c r="BG176" s="197">
        <f t="shared" ref="BG176:BG183" si="26">IF(N176="zákl. přenesená",J176,0)</f>
        <v>0</v>
      </c>
      <c r="BH176" s="197">
        <f t="shared" ref="BH176:BH183" si="27">IF(N176="sníž. přenesená",J176,0)</f>
        <v>0</v>
      </c>
      <c r="BI176" s="197">
        <f t="shared" ref="BI176:BI183" si="28">IF(N176="nulová",J176,0)</f>
        <v>0</v>
      </c>
      <c r="BJ176" s="12" t="s">
        <v>87</v>
      </c>
      <c r="BK176" s="197">
        <f t="shared" ref="BK176:BK183" si="29">ROUND(I176*H176,2)</f>
        <v>0</v>
      </c>
      <c r="BL176" s="12" t="s">
        <v>123</v>
      </c>
      <c r="BM176" s="196" t="s">
        <v>325</v>
      </c>
    </row>
    <row r="177" spans="1:65" s="1" customFormat="1" ht="16.5" customHeight="1">
      <c r="A177" s="29"/>
      <c r="B177" s="30"/>
      <c r="C177" s="185" t="s">
        <v>326</v>
      </c>
      <c r="D177" s="185" t="s">
        <v>118</v>
      </c>
      <c r="E177" s="186" t="s">
        <v>327</v>
      </c>
      <c r="F177" s="187" t="s">
        <v>328</v>
      </c>
      <c r="G177" s="188" t="s">
        <v>230</v>
      </c>
      <c r="H177" s="189">
        <v>1</v>
      </c>
      <c r="I177" s="190"/>
      <c r="J177" s="191">
        <f t="shared" si="20"/>
        <v>0</v>
      </c>
      <c r="K177" s="187" t="s">
        <v>122</v>
      </c>
      <c r="L177" s="34"/>
      <c r="M177" s="192" t="s">
        <v>1</v>
      </c>
      <c r="N177" s="193" t="s">
        <v>44</v>
      </c>
      <c r="O177" s="66"/>
      <c r="P177" s="194">
        <f t="shared" si="21"/>
        <v>0</v>
      </c>
      <c r="Q177" s="194">
        <v>0</v>
      </c>
      <c r="R177" s="194">
        <f t="shared" si="22"/>
        <v>0</v>
      </c>
      <c r="S177" s="194">
        <v>0</v>
      </c>
      <c r="T177" s="195">
        <f t="shared" si="2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96" t="s">
        <v>329</v>
      </c>
      <c r="AT177" s="196" t="s">
        <v>118</v>
      </c>
      <c r="AU177" s="196" t="s">
        <v>87</v>
      </c>
      <c r="AY177" s="12" t="s">
        <v>117</v>
      </c>
      <c r="BE177" s="197">
        <f t="shared" si="24"/>
        <v>0</v>
      </c>
      <c r="BF177" s="197">
        <f t="shared" si="25"/>
        <v>0</v>
      </c>
      <c r="BG177" s="197">
        <f t="shared" si="26"/>
        <v>0</v>
      </c>
      <c r="BH177" s="197">
        <f t="shared" si="27"/>
        <v>0</v>
      </c>
      <c r="BI177" s="197">
        <f t="shared" si="28"/>
        <v>0</v>
      </c>
      <c r="BJ177" s="12" t="s">
        <v>87</v>
      </c>
      <c r="BK177" s="197">
        <f t="shared" si="29"/>
        <v>0</v>
      </c>
      <c r="BL177" s="12" t="s">
        <v>329</v>
      </c>
      <c r="BM177" s="196" t="s">
        <v>330</v>
      </c>
    </row>
    <row r="178" spans="1:65" s="1" customFormat="1" ht="16.5" customHeight="1">
      <c r="A178" s="29"/>
      <c r="B178" s="30"/>
      <c r="C178" s="185" t="s">
        <v>331</v>
      </c>
      <c r="D178" s="185" t="s">
        <v>118</v>
      </c>
      <c r="E178" s="186" t="s">
        <v>332</v>
      </c>
      <c r="F178" s="187" t="s">
        <v>333</v>
      </c>
      <c r="G178" s="188" t="s">
        <v>324</v>
      </c>
      <c r="H178" s="209">
        <v>2</v>
      </c>
      <c r="I178" s="190">
        <f>(J152+J120)/100</f>
        <v>0</v>
      </c>
      <c r="J178" s="191">
        <f t="shared" si="20"/>
        <v>0</v>
      </c>
      <c r="K178" s="187" t="s">
        <v>122</v>
      </c>
      <c r="L178" s="34"/>
      <c r="M178" s="192" t="s">
        <v>1</v>
      </c>
      <c r="N178" s="193" t="s">
        <v>44</v>
      </c>
      <c r="O178" s="66"/>
      <c r="P178" s="194">
        <f t="shared" si="21"/>
        <v>0</v>
      </c>
      <c r="Q178" s="194">
        <v>0</v>
      </c>
      <c r="R178" s="194">
        <f t="shared" si="22"/>
        <v>0</v>
      </c>
      <c r="S178" s="194">
        <v>0</v>
      </c>
      <c r="T178" s="195">
        <f t="shared" si="2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96" t="s">
        <v>329</v>
      </c>
      <c r="AT178" s="196" t="s">
        <v>118</v>
      </c>
      <c r="AU178" s="196" t="s">
        <v>87</v>
      </c>
      <c r="AY178" s="12" t="s">
        <v>117</v>
      </c>
      <c r="BE178" s="197">
        <f t="shared" si="24"/>
        <v>0</v>
      </c>
      <c r="BF178" s="197">
        <f t="shared" si="25"/>
        <v>0</v>
      </c>
      <c r="BG178" s="197">
        <f t="shared" si="26"/>
        <v>0</v>
      </c>
      <c r="BH178" s="197">
        <f t="shared" si="27"/>
        <v>0</v>
      </c>
      <c r="BI178" s="197">
        <f t="shared" si="28"/>
        <v>0</v>
      </c>
      <c r="BJ178" s="12" t="s">
        <v>87</v>
      </c>
      <c r="BK178" s="197">
        <f t="shared" si="29"/>
        <v>0</v>
      </c>
      <c r="BL178" s="12" t="s">
        <v>329</v>
      </c>
      <c r="BM178" s="196" t="s">
        <v>334</v>
      </c>
    </row>
    <row r="179" spans="1:65" s="1" customFormat="1" ht="16.5" customHeight="1">
      <c r="A179" s="29"/>
      <c r="B179" s="30"/>
      <c r="C179" s="185" t="s">
        <v>335</v>
      </c>
      <c r="D179" s="185" t="s">
        <v>118</v>
      </c>
      <c r="E179" s="186" t="s">
        <v>336</v>
      </c>
      <c r="F179" s="187" t="s">
        <v>337</v>
      </c>
      <c r="G179" s="188" t="s">
        <v>324</v>
      </c>
      <c r="H179" s="209">
        <v>2.5</v>
      </c>
      <c r="I179" s="190">
        <f>I176</f>
        <v>0</v>
      </c>
      <c r="J179" s="191">
        <f t="shared" si="20"/>
        <v>0</v>
      </c>
      <c r="K179" s="187" t="s">
        <v>122</v>
      </c>
      <c r="L179" s="34"/>
      <c r="M179" s="192" t="s">
        <v>1</v>
      </c>
      <c r="N179" s="193" t="s">
        <v>44</v>
      </c>
      <c r="O179" s="66"/>
      <c r="P179" s="194">
        <f t="shared" si="21"/>
        <v>0</v>
      </c>
      <c r="Q179" s="194">
        <v>0</v>
      </c>
      <c r="R179" s="194">
        <f t="shared" si="22"/>
        <v>0</v>
      </c>
      <c r="S179" s="194">
        <v>0</v>
      </c>
      <c r="T179" s="195">
        <f t="shared" si="2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96" t="s">
        <v>329</v>
      </c>
      <c r="AT179" s="196" t="s">
        <v>118</v>
      </c>
      <c r="AU179" s="196" t="s">
        <v>87</v>
      </c>
      <c r="AY179" s="12" t="s">
        <v>117</v>
      </c>
      <c r="BE179" s="197">
        <f t="shared" si="24"/>
        <v>0</v>
      </c>
      <c r="BF179" s="197">
        <f t="shared" si="25"/>
        <v>0</v>
      </c>
      <c r="BG179" s="197">
        <f t="shared" si="26"/>
        <v>0</v>
      </c>
      <c r="BH179" s="197">
        <f t="shared" si="27"/>
        <v>0</v>
      </c>
      <c r="BI179" s="197">
        <f t="shared" si="28"/>
        <v>0</v>
      </c>
      <c r="BJ179" s="12" t="s">
        <v>87</v>
      </c>
      <c r="BK179" s="197">
        <f t="shared" si="29"/>
        <v>0</v>
      </c>
      <c r="BL179" s="12" t="s">
        <v>329</v>
      </c>
      <c r="BM179" s="196" t="s">
        <v>338</v>
      </c>
    </row>
    <row r="180" spans="1:65" s="1" customFormat="1" ht="16.5" customHeight="1">
      <c r="A180" s="29"/>
      <c r="B180" s="30"/>
      <c r="C180" s="185" t="s">
        <v>339</v>
      </c>
      <c r="D180" s="185" t="s">
        <v>118</v>
      </c>
      <c r="E180" s="186" t="s">
        <v>340</v>
      </c>
      <c r="F180" s="187" t="s">
        <v>341</v>
      </c>
      <c r="G180" s="188" t="s">
        <v>324</v>
      </c>
      <c r="H180" s="209">
        <v>1.5</v>
      </c>
      <c r="I180" s="190">
        <f>I178</f>
        <v>0</v>
      </c>
      <c r="J180" s="191">
        <f t="shared" si="20"/>
        <v>0</v>
      </c>
      <c r="K180" s="187" t="s">
        <v>122</v>
      </c>
      <c r="L180" s="34"/>
      <c r="M180" s="192" t="s">
        <v>1</v>
      </c>
      <c r="N180" s="193" t="s">
        <v>44</v>
      </c>
      <c r="O180" s="66"/>
      <c r="P180" s="194">
        <f t="shared" si="21"/>
        <v>0</v>
      </c>
      <c r="Q180" s="194">
        <v>0</v>
      </c>
      <c r="R180" s="194">
        <f t="shared" si="22"/>
        <v>0</v>
      </c>
      <c r="S180" s="194">
        <v>0</v>
      </c>
      <c r="T180" s="195">
        <f t="shared" si="2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96" t="s">
        <v>329</v>
      </c>
      <c r="AT180" s="196" t="s">
        <v>118</v>
      </c>
      <c r="AU180" s="196" t="s">
        <v>87</v>
      </c>
      <c r="AY180" s="12" t="s">
        <v>117</v>
      </c>
      <c r="BE180" s="197">
        <f t="shared" si="24"/>
        <v>0</v>
      </c>
      <c r="BF180" s="197">
        <f t="shared" si="25"/>
        <v>0</v>
      </c>
      <c r="BG180" s="197">
        <f t="shared" si="26"/>
        <v>0</v>
      </c>
      <c r="BH180" s="197">
        <f t="shared" si="27"/>
        <v>0</v>
      </c>
      <c r="BI180" s="197">
        <f t="shared" si="28"/>
        <v>0</v>
      </c>
      <c r="BJ180" s="12" t="s">
        <v>87</v>
      </c>
      <c r="BK180" s="197">
        <f t="shared" si="29"/>
        <v>0</v>
      </c>
      <c r="BL180" s="12" t="s">
        <v>329</v>
      </c>
      <c r="BM180" s="196" t="s">
        <v>342</v>
      </c>
    </row>
    <row r="181" spans="1:65" s="1" customFormat="1" ht="16.5" customHeight="1">
      <c r="A181" s="29"/>
      <c r="B181" s="30"/>
      <c r="C181" s="185" t="s">
        <v>343</v>
      </c>
      <c r="D181" s="185" t="s">
        <v>118</v>
      </c>
      <c r="E181" s="186" t="s">
        <v>344</v>
      </c>
      <c r="F181" s="187" t="s">
        <v>345</v>
      </c>
      <c r="G181" s="188" t="s">
        <v>324</v>
      </c>
      <c r="H181" s="209">
        <v>2.6</v>
      </c>
      <c r="I181" s="190">
        <f>I178</f>
        <v>0</v>
      </c>
      <c r="J181" s="191">
        <f t="shared" si="20"/>
        <v>0</v>
      </c>
      <c r="K181" s="187" t="s">
        <v>1</v>
      </c>
      <c r="L181" s="34"/>
      <c r="M181" s="192" t="s">
        <v>1</v>
      </c>
      <c r="N181" s="193" t="s">
        <v>44</v>
      </c>
      <c r="O181" s="66"/>
      <c r="P181" s="194">
        <f t="shared" si="21"/>
        <v>0</v>
      </c>
      <c r="Q181" s="194">
        <v>0</v>
      </c>
      <c r="R181" s="194">
        <f t="shared" si="22"/>
        <v>0</v>
      </c>
      <c r="S181" s="194">
        <v>0</v>
      </c>
      <c r="T181" s="195">
        <f t="shared" si="2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96" t="s">
        <v>123</v>
      </c>
      <c r="AT181" s="196" t="s">
        <v>118</v>
      </c>
      <c r="AU181" s="196" t="s">
        <v>87</v>
      </c>
      <c r="AY181" s="12" t="s">
        <v>117</v>
      </c>
      <c r="BE181" s="197">
        <f t="shared" si="24"/>
        <v>0</v>
      </c>
      <c r="BF181" s="197">
        <f t="shared" si="25"/>
        <v>0</v>
      </c>
      <c r="BG181" s="197">
        <f t="shared" si="26"/>
        <v>0</v>
      </c>
      <c r="BH181" s="197">
        <f t="shared" si="27"/>
        <v>0</v>
      </c>
      <c r="BI181" s="197">
        <f t="shared" si="28"/>
        <v>0</v>
      </c>
      <c r="BJ181" s="12" t="s">
        <v>87</v>
      </c>
      <c r="BK181" s="197">
        <f t="shared" si="29"/>
        <v>0</v>
      </c>
      <c r="BL181" s="12" t="s">
        <v>123</v>
      </c>
      <c r="BM181" s="196" t="s">
        <v>346</v>
      </c>
    </row>
    <row r="182" spans="1:65" s="1" customFormat="1" ht="16.5" customHeight="1">
      <c r="A182" s="29"/>
      <c r="B182" s="30"/>
      <c r="C182" s="185" t="s">
        <v>319</v>
      </c>
      <c r="D182" s="185" t="s">
        <v>118</v>
      </c>
      <c r="E182" s="186" t="s">
        <v>347</v>
      </c>
      <c r="F182" s="187" t="s">
        <v>348</v>
      </c>
      <c r="G182" s="188" t="s">
        <v>324</v>
      </c>
      <c r="H182" s="209">
        <v>2.5</v>
      </c>
      <c r="I182" s="190">
        <f>I179</f>
        <v>0</v>
      </c>
      <c r="J182" s="191">
        <f t="shared" si="20"/>
        <v>0</v>
      </c>
      <c r="K182" s="187" t="s">
        <v>1</v>
      </c>
      <c r="L182" s="34"/>
      <c r="M182" s="192" t="s">
        <v>1</v>
      </c>
      <c r="N182" s="193" t="s">
        <v>44</v>
      </c>
      <c r="O182" s="66"/>
      <c r="P182" s="194">
        <f t="shared" si="21"/>
        <v>0</v>
      </c>
      <c r="Q182" s="194">
        <v>0</v>
      </c>
      <c r="R182" s="194">
        <f t="shared" si="22"/>
        <v>0</v>
      </c>
      <c r="S182" s="194">
        <v>0</v>
      </c>
      <c r="T182" s="195">
        <f t="shared" si="2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96" t="s">
        <v>123</v>
      </c>
      <c r="AT182" s="196" t="s">
        <v>118</v>
      </c>
      <c r="AU182" s="196" t="s">
        <v>87</v>
      </c>
      <c r="AY182" s="12" t="s">
        <v>117</v>
      </c>
      <c r="BE182" s="197">
        <f t="shared" si="24"/>
        <v>0</v>
      </c>
      <c r="BF182" s="197">
        <f t="shared" si="25"/>
        <v>0</v>
      </c>
      <c r="BG182" s="197">
        <f t="shared" si="26"/>
        <v>0</v>
      </c>
      <c r="BH182" s="197">
        <f t="shared" si="27"/>
        <v>0</v>
      </c>
      <c r="BI182" s="197">
        <f t="shared" si="28"/>
        <v>0</v>
      </c>
      <c r="BJ182" s="12" t="s">
        <v>87</v>
      </c>
      <c r="BK182" s="197">
        <f t="shared" si="29"/>
        <v>0</v>
      </c>
      <c r="BL182" s="12" t="s">
        <v>123</v>
      </c>
      <c r="BM182" s="196" t="s">
        <v>349</v>
      </c>
    </row>
    <row r="183" spans="1:65" s="1" customFormat="1" ht="21.75" customHeight="1">
      <c r="A183" s="29"/>
      <c r="B183" s="30"/>
      <c r="C183" s="185" t="s">
        <v>350</v>
      </c>
      <c r="D183" s="185" t="s">
        <v>118</v>
      </c>
      <c r="E183" s="186" t="s">
        <v>351</v>
      </c>
      <c r="F183" s="187" t="s">
        <v>352</v>
      </c>
      <c r="G183" s="188" t="s">
        <v>230</v>
      </c>
      <c r="H183" s="189">
        <v>1</v>
      </c>
      <c r="I183" s="190"/>
      <c r="J183" s="191">
        <f t="shared" si="20"/>
        <v>0</v>
      </c>
      <c r="K183" s="187" t="s">
        <v>1</v>
      </c>
      <c r="L183" s="34"/>
      <c r="M183" s="210" t="s">
        <v>1</v>
      </c>
      <c r="N183" s="211" t="s">
        <v>44</v>
      </c>
      <c r="O183" s="212"/>
      <c r="P183" s="213">
        <f t="shared" si="21"/>
        <v>0</v>
      </c>
      <c r="Q183" s="213">
        <v>0</v>
      </c>
      <c r="R183" s="213">
        <f t="shared" si="22"/>
        <v>0</v>
      </c>
      <c r="S183" s="213">
        <v>0</v>
      </c>
      <c r="T183" s="214">
        <f t="shared" si="2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96" t="s">
        <v>123</v>
      </c>
      <c r="AT183" s="196" t="s">
        <v>118</v>
      </c>
      <c r="AU183" s="196" t="s">
        <v>87</v>
      </c>
      <c r="AY183" s="12" t="s">
        <v>117</v>
      </c>
      <c r="BE183" s="197">
        <f t="shared" si="24"/>
        <v>0</v>
      </c>
      <c r="BF183" s="197">
        <f t="shared" si="25"/>
        <v>0</v>
      </c>
      <c r="BG183" s="197">
        <f t="shared" si="26"/>
        <v>0</v>
      </c>
      <c r="BH183" s="197">
        <f t="shared" si="27"/>
        <v>0</v>
      </c>
      <c r="BI183" s="197">
        <f t="shared" si="28"/>
        <v>0</v>
      </c>
      <c r="BJ183" s="12" t="s">
        <v>87</v>
      </c>
      <c r="BK183" s="197">
        <f t="shared" si="29"/>
        <v>0</v>
      </c>
      <c r="BL183" s="12" t="s">
        <v>123</v>
      </c>
      <c r="BM183" s="196" t="s">
        <v>353</v>
      </c>
    </row>
    <row r="184" spans="1:65" s="1" customFormat="1" ht="6.9" customHeight="1">
      <c r="A184" s="29"/>
      <c r="B184" s="49"/>
      <c r="C184" s="50"/>
      <c r="D184" s="50"/>
      <c r="E184" s="50"/>
      <c r="F184" s="50"/>
      <c r="G184" s="50"/>
      <c r="H184" s="50"/>
      <c r="I184" s="143"/>
      <c r="J184" s="50"/>
      <c r="K184" s="50"/>
      <c r="L184" s="34"/>
      <c r="M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</row>
  </sheetData>
  <sheetProtection password="CC35" sheet="1" objects="1" scenarios="1" formatColumns="0" formatRows="0" autoFilter="0"/>
  <autoFilter ref="C118:K183" xr:uid="{00000000-0009-0000-0000-000001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SO-400 - Veřejné osvětlení</vt:lpstr>
      <vt:lpstr>'Rekapitulace stavby'!Názvy_tisku</vt:lpstr>
      <vt:lpstr>'SO-400 - Veřejné osvětlení'!Názvy_tisku</vt:lpstr>
      <vt:lpstr>'Rekapitulace stavby'!Oblast_tisku</vt:lpstr>
      <vt:lpstr>'SO-400 - Veřejné osvětlení'!Oblast_tisku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DESKTOP-SVF98RT\Adminn</dc:creator>
  <cp:lastModifiedBy>Wagner</cp:lastModifiedBy>
  <dcterms:created xsi:type="dcterms:W3CDTF">2020-03-05T20:20:44Z</dcterms:created>
  <dcterms:modified xsi:type="dcterms:W3CDTF">2022-05-02T06:56:28Z</dcterms:modified>
</cp:coreProperties>
</file>